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activeTab="6"/>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calcOnSave="0"/>
</workbook>
</file>

<file path=xl/calcChain.xml><?xml version="1.0" encoding="utf-8"?>
<calcChain xmlns="http://schemas.openxmlformats.org/spreadsheetml/2006/main">
  <c r="N33" i="105" l="1"/>
  <c r="M33" i="105"/>
  <c r="L33" i="105"/>
  <c r="K33" i="105"/>
  <c r="J33" i="105"/>
  <c r="I33" i="105"/>
  <c r="H33" i="105"/>
  <c r="G33" i="105"/>
  <c r="F33" i="105"/>
  <c r="E33" i="105"/>
  <c r="D33" i="105"/>
  <c r="C33" i="105"/>
  <c r="C22" i="103"/>
  <c r="D15" i="103"/>
  <c r="C15" i="103"/>
  <c r="D8" i="103"/>
  <c r="C8" i="103"/>
  <c r="C10" i="102"/>
  <c r="C19" i="101"/>
  <c r="D12" i="101"/>
  <c r="C12" i="101"/>
  <c r="C35" i="95"/>
  <c r="B2" i="99" l="1"/>
  <c r="B2" i="98"/>
  <c r="B2" i="97"/>
  <c r="B2" i="95"/>
  <c r="B2" i="92"/>
  <c r="B2" i="93"/>
  <c r="B2" i="91"/>
  <c r="B2" i="64"/>
  <c r="B2" i="90"/>
  <c r="B2" i="69"/>
  <c r="B2" i="94"/>
  <c r="B2" i="89"/>
  <c r="B2" i="73"/>
  <c r="B2" i="88"/>
  <c r="B2" i="52"/>
  <c r="B2" i="86"/>
  <c r="B2" i="75"/>
  <c r="B2" i="85"/>
  <c r="B2" i="83"/>
  <c r="C15" i="69" l="1"/>
  <c r="C25" i="69"/>
  <c r="D15" i="94"/>
  <c r="D11" i="94"/>
  <c r="G14" i="83"/>
  <c r="F14" i="83"/>
  <c r="D14" i="83"/>
  <c r="C14" i="83"/>
  <c r="G5" i="84" l="1"/>
  <c r="B2" i="107"/>
  <c r="B1" i="107"/>
  <c r="B2" i="106"/>
  <c r="B1" i="106"/>
  <c r="B2" i="105"/>
  <c r="B1" i="105"/>
  <c r="B2" i="104"/>
  <c r="B1" i="104"/>
  <c r="B2" i="103"/>
  <c r="B1" i="103"/>
  <c r="C19" i="102"/>
  <c r="B2" i="102"/>
  <c r="B1" i="102"/>
  <c r="D7" i="101"/>
  <c r="C7" i="101"/>
  <c r="B2" i="101"/>
  <c r="B1" i="101"/>
  <c r="H34" i="100"/>
  <c r="G34" i="100"/>
  <c r="F34" i="100"/>
  <c r="E34" i="100"/>
  <c r="I34" i="100" s="1"/>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B2" i="100"/>
  <c r="B1" i="100"/>
  <c r="I23" i="99"/>
  <c r="I22" i="99"/>
  <c r="H21" i="99"/>
  <c r="G21" i="99"/>
  <c r="F21" i="99"/>
  <c r="E21" i="99"/>
  <c r="D21" i="99"/>
  <c r="C21" i="99"/>
  <c r="I21" i="99" s="1"/>
  <c r="I20" i="99"/>
  <c r="I19" i="99"/>
  <c r="I18" i="99"/>
  <c r="I17" i="99"/>
  <c r="I16" i="99"/>
  <c r="I15" i="99"/>
  <c r="I14" i="99"/>
  <c r="I13" i="99"/>
  <c r="I12" i="99"/>
  <c r="I11" i="99"/>
  <c r="I10" i="99"/>
  <c r="I9" i="99"/>
  <c r="I8" i="99"/>
  <c r="I7" i="99"/>
  <c r="B1" i="99"/>
  <c r="G22" i="98"/>
  <c r="F22" i="98"/>
  <c r="E22" i="98"/>
  <c r="D22" i="98"/>
  <c r="C22" i="98"/>
  <c r="H21" i="98"/>
  <c r="H20" i="98"/>
  <c r="H19" i="98"/>
  <c r="H18" i="98"/>
  <c r="H17" i="98"/>
  <c r="H16" i="98"/>
  <c r="H15" i="98"/>
  <c r="H14" i="98"/>
  <c r="H13" i="98"/>
  <c r="H12" i="98"/>
  <c r="H11" i="98"/>
  <c r="H22" i="98" s="1"/>
  <c r="H10" i="98"/>
  <c r="H9" i="98"/>
  <c r="H8" i="98"/>
  <c r="B1" i="98"/>
  <c r="G33" i="97"/>
  <c r="F33" i="97"/>
  <c r="E33" i="97"/>
  <c r="D33" i="97"/>
  <c r="C33" i="97"/>
  <c r="G24" i="97"/>
  <c r="F24" i="97"/>
  <c r="E24" i="97"/>
  <c r="D24" i="97"/>
  <c r="C24" i="97"/>
  <c r="G18" i="97"/>
  <c r="F18" i="97"/>
  <c r="E18" i="97"/>
  <c r="D18" i="97"/>
  <c r="C18" i="97"/>
  <c r="G14" i="97"/>
  <c r="F14" i="97"/>
  <c r="E14" i="97"/>
  <c r="D14" i="97"/>
  <c r="C14" i="97"/>
  <c r="G11" i="97"/>
  <c r="G21" i="97" s="1"/>
  <c r="F11" i="97"/>
  <c r="E11" i="97"/>
  <c r="D11" i="97"/>
  <c r="C11" i="97"/>
  <c r="G8" i="97"/>
  <c r="F8" i="97"/>
  <c r="E8" i="97"/>
  <c r="D8" i="97"/>
  <c r="C8" i="97"/>
  <c r="B1" i="97"/>
  <c r="C30" i="95"/>
  <c r="C26" i="95"/>
  <c r="C18" i="95"/>
  <c r="C8" i="95"/>
  <c r="B1" i="95"/>
  <c r="M21" i="92"/>
  <c r="L21" i="92"/>
  <c r="J21" i="92"/>
  <c r="I21" i="92"/>
  <c r="H21" i="92"/>
  <c r="G21" i="92"/>
  <c r="F21" i="92"/>
  <c r="N20" i="92"/>
  <c r="N19" i="92"/>
  <c r="E19" i="92"/>
  <c r="N18" i="92"/>
  <c r="E18" i="92"/>
  <c r="N17" i="92"/>
  <c r="E17" i="92"/>
  <c r="N16" i="92"/>
  <c r="E16" i="92"/>
  <c r="N15" i="92"/>
  <c r="E15" i="92"/>
  <c r="N14" i="92"/>
  <c r="M14" i="92"/>
  <c r="L14" i="92"/>
  <c r="K14" i="92"/>
  <c r="J14" i="92"/>
  <c r="I14" i="92"/>
  <c r="H14" i="92"/>
  <c r="G14" i="92"/>
  <c r="F14" i="92"/>
  <c r="E14" i="92"/>
  <c r="C14" i="92"/>
  <c r="N13" i="92"/>
  <c r="N12" i="92"/>
  <c r="E12" i="92"/>
  <c r="N11" i="92"/>
  <c r="E11" i="92"/>
  <c r="N10" i="92"/>
  <c r="E10" i="92"/>
  <c r="N9" i="92"/>
  <c r="E9" i="92"/>
  <c r="N8" i="92"/>
  <c r="N7" i="92" s="1"/>
  <c r="N21" i="92" s="1"/>
  <c r="E8" i="92"/>
  <c r="M7" i="92"/>
  <c r="L7" i="92"/>
  <c r="K7" i="92"/>
  <c r="K21" i="92" s="1"/>
  <c r="J7" i="92"/>
  <c r="I7" i="92"/>
  <c r="H7" i="92"/>
  <c r="G7" i="92"/>
  <c r="F7" i="92"/>
  <c r="E7" i="92"/>
  <c r="E21" i="92" s="1"/>
  <c r="C7" i="92"/>
  <c r="C21" i="92" s="1"/>
  <c r="B1" i="92"/>
  <c r="B1" i="93"/>
  <c r="G22" i="91"/>
  <c r="H22" i="91" s="1"/>
  <c r="F22" i="91"/>
  <c r="E22" i="91"/>
  <c r="D22" i="91"/>
  <c r="C22" i="91"/>
  <c r="H21" i="91"/>
  <c r="H19" i="91"/>
  <c r="H18" i="91"/>
  <c r="H17" i="91"/>
  <c r="H16" i="91"/>
  <c r="H15" i="91"/>
  <c r="H14" i="91"/>
  <c r="H13" i="91"/>
  <c r="H10" i="91"/>
  <c r="H8" i="91"/>
  <c r="B1"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1" i="64"/>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S22" i="90" s="1"/>
  <c r="B1" i="90"/>
  <c r="C45" i="69"/>
  <c r="C37" i="69"/>
  <c r="B1" i="69"/>
  <c r="C21" i="94"/>
  <c r="C20" i="94"/>
  <c r="C19" i="94"/>
  <c r="B1" i="94"/>
  <c r="C52" i="89"/>
  <c r="C47" i="89"/>
  <c r="C43" i="89"/>
  <c r="C41" i="89"/>
  <c r="C35" i="89"/>
  <c r="C31" i="89"/>
  <c r="C30" i="89"/>
  <c r="C12" i="89"/>
  <c r="C6" i="89"/>
  <c r="B1" i="89"/>
  <c r="C5" i="73"/>
  <c r="C8" i="73" s="1"/>
  <c r="C13" i="73" s="1"/>
  <c r="B1" i="73"/>
  <c r="E21" i="88"/>
  <c r="D21" i="88"/>
  <c r="C21" i="88"/>
  <c r="B1" i="88"/>
  <c r="B1" i="52"/>
  <c r="F13" i="86"/>
  <c r="G6" i="86"/>
  <c r="G13" i="86" s="1"/>
  <c r="F6" i="86"/>
  <c r="E6" i="86"/>
  <c r="E13" i="86" s="1"/>
  <c r="D6" i="86"/>
  <c r="D13" i="86" s="1"/>
  <c r="C6" i="86"/>
  <c r="C13" i="86" s="1"/>
  <c r="G5" i="86"/>
  <c r="F5" i="86"/>
  <c r="E5" i="86"/>
  <c r="D5" i="86"/>
  <c r="C5" i="86"/>
  <c r="B1" i="86"/>
  <c r="H53" i="75"/>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B1" i="75"/>
  <c r="H66" i="85"/>
  <c r="E66" i="85"/>
  <c r="H64" i="85"/>
  <c r="E64" i="85"/>
  <c r="G61" i="85"/>
  <c r="F61" i="85"/>
  <c r="D61" i="85"/>
  <c r="C61" i="85"/>
  <c r="H60" i="85"/>
  <c r="E60" i="85"/>
  <c r="H59" i="85"/>
  <c r="E59" i="85"/>
  <c r="H58" i="85"/>
  <c r="E58" i="85"/>
  <c r="G53" i="85"/>
  <c r="F53" i="85"/>
  <c r="D53" i="85"/>
  <c r="C53" i="85"/>
  <c r="H52" i="85"/>
  <c r="E52" i="85"/>
  <c r="H51" i="85"/>
  <c r="E51" i="85"/>
  <c r="H50" i="85"/>
  <c r="E50" i="85"/>
  <c r="H49" i="85"/>
  <c r="E49" i="85"/>
  <c r="H48" i="85"/>
  <c r="E48" i="85"/>
  <c r="H47" i="85"/>
  <c r="E47" i="85"/>
  <c r="C45" i="85"/>
  <c r="H44" i="85"/>
  <c r="E44" i="85"/>
  <c r="H43" i="85"/>
  <c r="E43" i="85"/>
  <c r="H42" i="85"/>
  <c r="E42" i="85"/>
  <c r="H41" i="85"/>
  <c r="E41" i="85"/>
  <c r="H40" i="85"/>
  <c r="E40" i="85"/>
  <c r="H39" i="85"/>
  <c r="E39" i="85"/>
  <c r="H38" i="85"/>
  <c r="E38" i="85"/>
  <c r="H37" i="85"/>
  <c r="E37" i="85"/>
  <c r="H36" i="85"/>
  <c r="E36" i="85"/>
  <c r="H35" i="85"/>
  <c r="E35" i="85"/>
  <c r="G30" i="85"/>
  <c r="F30" i="85"/>
  <c r="D30" i="85"/>
  <c r="C30" i="85"/>
  <c r="H29" i="85"/>
  <c r="E29" i="85"/>
  <c r="H28" i="85"/>
  <c r="E28" i="85"/>
  <c r="H27" i="85"/>
  <c r="E27" i="85"/>
  <c r="H26" i="85"/>
  <c r="E26" i="85"/>
  <c r="H25" i="85"/>
  <c r="E25" i="85"/>
  <c r="H24" i="85"/>
  <c r="E24" i="85"/>
  <c r="C22" i="85"/>
  <c r="H21" i="85"/>
  <c r="E21" i="85"/>
  <c r="H20" i="85"/>
  <c r="E20" i="85"/>
  <c r="H19" i="85"/>
  <c r="E19" i="85"/>
  <c r="H18" i="85"/>
  <c r="E18" i="85"/>
  <c r="H17" i="85"/>
  <c r="E17" i="85"/>
  <c r="H16" i="85"/>
  <c r="E16" i="85"/>
  <c r="H15" i="85"/>
  <c r="E15" i="85"/>
  <c r="H14" i="85"/>
  <c r="E14" i="85"/>
  <c r="H13" i="85"/>
  <c r="E13" i="85"/>
  <c r="H12" i="85"/>
  <c r="E12" i="85"/>
  <c r="H11" i="85"/>
  <c r="E11" i="85"/>
  <c r="H10" i="85"/>
  <c r="E10" i="85"/>
  <c r="H9" i="85"/>
  <c r="G9" i="85"/>
  <c r="F9" i="85"/>
  <c r="E9" i="85"/>
  <c r="D9" i="85"/>
  <c r="D22" i="85" s="1"/>
  <c r="D31" i="85" s="1"/>
  <c r="C9" i="85"/>
  <c r="H8" i="85"/>
  <c r="E8" i="85"/>
  <c r="B1" i="85"/>
  <c r="F41" i="83"/>
  <c r="H40" i="83"/>
  <c r="E40" i="83"/>
  <c r="H39" i="83"/>
  <c r="E39" i="83"/>
  <c r="H38" i="83"/>
  <c r="E38" i="83"/>
  <c r="H37" i="83"/>
  <c r="E37" i="83"/>
  <c r="H36" i="83"/>
  <c r="E36" i="83"/>
  <c r="H35" i="83"/>
  <c r="E35" i="83"/>
  <c r="H34" i="83"/>
  <c r="E34" i="83"/>
  <c r="H33" i="83"/>
  <c r="E33" i="83"/>
  <c r="G31" i="83"/>
  <c r="G41" i="83" s="1"/>
  <c r="F31" i="83"/>
  <c r="H31" i="83" s="1"/>
  <c r="D31" i="83"/>
  <c r="D41" i="83" s="1"/>
  <c r="C31" i="83"/>
  <c r="H30" i="83"/>
  <c r="E30" i="83"/>
  <c r="H29" i="83"/>
  <c r="E29" i="83"/>
  <c r="H28" i="83"/>
  <c r="E28" i="83"/>
  <c r="H27" i="83"/>
  <c r="E27" i="83"/>
  <c r="H26" i="83"/>
  <c r="E26" i="83"/>
  <c r="H25" i="83"/>
  <c r="E25" i="83"/>
  <c r="H24" i="83"/>
  <c r="E24" i="83"/>
  <c r="H23" i="83"/>
  <c r="E23" i="83"/>
  <c r="H22" i="83"/>
  <c r="E22" i="83"/>
  <c r="D20" i="83"/>
  <c r="H19" i="83"/>
  <c r="E19" i="83"/>
  <c r="H18" i="83"/>
  <c r="E18" i="83"/>
  <c r="H17" i="83"/>
  <c r="E17" i="83"/>
  <c r="H16" i="83"/>
  <c r="E16" i="83"/>
  <c r="H15" i="83"/>
  <c r="E15" i="83"/>
  <c r="G20" i="83"/>
  <c r="F20" i="83"/>
  <c r="C20" i="83"/>
  <c r="H13" i="83"/>
  <c r="E13" i="83"/>
  <c r="H12" i="83"/>
  <c r="E12" i="83"/>
  <c r="H11" i="83"/>
  <c r="E11" i="83"/>
  <c r="H10" i="83"/>
  <c r="E10" i="83"/>
  <c r="H9" i="83"/>
  <c r="E9" i="83"/>
  <c r="H8" i="83"/>
  <c r="E8" i="83"/>
  <c r="H7" i="83"/>
  <c r="E7" i="83"/>
  <c r="B1" i="83"/>
  <c r="F5" i="84"/>
  <c r="E5" i="84"/>
  <c r="D5" i="84"/>
  <c r="C5" i="84"/>
  <c r="B1" i="84"/>
  <c r="C28" i="89" l="1"/>
  <c r="C41" i="83"/>
  <c r="D19" i="101"/>
  <c r="G37" i="97"/>
  <c r="C36" i="95"/>
  <c r="C38" i="95" s="1"/>
  <c r="D20" i="94"/>
  <c r="D17" i="94"/>
  <c r="D12" i="94"/>
  <c r="D7" i="94"/>
  <c r="D21" i="94"/>
  <c r="D9" i="94"/>
  <c r="D13" i="94"/>
  <c r="D16" i="94"/>
  <c r="D19" i="94"/>
  <c r="D8" i="94"/>
  <c r="H61" i="85"/>
  <c r="E61" i="85"/>
  <c r="H53" i="85"/>
  <c r="E53" i="85"/>
  <c r="H34" i="85"/>
  <c r="G45" i="85"/>
  <c r="F45" i="85"/>
  <c r="C54" i="85"/>
  <c r="D45" i="85"/>
  <c r="E45" i="85" s="1"/>
  <c r="E34" i="85"/>
  <c r="H30" i="85"/>
  <c r="E30" i="85"/>
  <c r="F22" i="85"/>
  <c r="G22" i="85"/>
  <c r="E22" i="85"/>
  <c r="C31" i="85"/>
  <c r="H20" i="83"/>
  <c r="H41" i="83"/>
  <c r="E41" i="83"/>
  <c r="E31" i="83"/>
  <c r="E20" i="83"/>
  <c r="H14" i="83"/>
  <c r="E14" i="83"/>
  <c r="G39" i="97" l="1"/>
  <c r="H45" i="85"/>
  <c r="F54" i="85"/>
  <c r="G54" i="85"/>
  <c r="D54" i="85"/>
  <c r="G31" i="85"/>
  <c r="H22" i="85"/>
  <c r="F31" i="85"/>
  <c r="C56" i="85"/>
  <c r="E31" i="85"/>
  <c r="H54" i="85" l="1"/>
  <c r="D56" i="85"/>
  <c r="E54" i="85"/>
  <c r="F56" i="85"/>
  <c r="H31" i="85"/>
  <c r="G56" i="85"/>
  <c r="C63" i="85"/>
  <c r="D63" i="85" l="1"/>
  <c r="E56" i="85"/>
  <c r="G63" i="85"/>
  <c r="H56" i="85"/>
  <c r="F63" i="85"/>
  <c r="C65" i="85"/>
  <c r="D65" i="85" l="1"/>
  <c r="E63" i="85"/>
  <c r="F65" i="85"/>
  <c r="H63" i="85"/>
  <c r="G65" i="85"/>
  <c r="E65" i="85"/>
  <c r="C67" i="85"/>
  <c r="D67" i="85" l="1"/>
  <c r="G67" i="85"/>
  <c r="F67" i="85"/>
  <c r="H65" i="85"/>
  <c r="E67" i="85" l="1"/>
  <c r="H67" i="85"/>
</calcChain>
</file>

<file path=xl/sharedStrings.xml><?xml version="1.0" encoding="utf-8"?>
<sst xmlns="http://schemas.openxmlformats.org/spreadsheetml/2006/main" count="1159" uniqueCount="768">
  <si>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</si>
  <si>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</si>
  <si>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</si>
  <si>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</si>
  <si>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</si>
  <si>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</si>
  <si>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</si>
  <si>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</si>
  <si>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</si>
  <si>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</si>
  <si>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</si>
  <si>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</si>
  <si>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</si>
  <si>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</si>
  <si>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</si>
  <si>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</si>
  <si>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</si>
  <si>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</si>
  <si>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</si>
  <si>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</si>
  <si>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</si>
  <si>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</si>
  <si>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</si>
  <si>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</si>
  <si>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</si>
  <si>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</si>
  <si>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</si>
  <si>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</si>
  <si>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</si>
  <si>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</si>
  <si>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</si>
  <si>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</si>
  <si>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</si>
  <si>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</si>
  <si>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</si>
  <si>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</si>
  <si>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</si>
  <si>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</si>
  <si>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</si>
  <si>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</si>
  <si>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</si>
  <si>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</si>
  <si>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</si>
  <si>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</si>
  <si>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</si>
  <si>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</si>
  <si>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</si>
  <si>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</si>
  <si>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</si>
  <si>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</si>
  <si>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</si>
  <si>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</si>
  <si>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</si>
  <si>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</si>
  <si>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</si>
  <si>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</si>
  <si>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</si>
  <si>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</si>
  <si>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</si>
  <si>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</si>
  <si>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</si>
  <si>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</si>
  <si>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</si>
  <si>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</si>
  <si>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</si>
  <si>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</si>
  <si>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</si>
  <si>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</si>
  <si>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</si>
  <si>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</si>
  <si>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</si>
  <si>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</si>
  <si>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</si>
  <si>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</si>
  <si>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</si>
  <si>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</si>
  <si>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</si>
  <si>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</si>
  <si>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</si>
  <si>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</si>
  <si>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</si>
  <si>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</si>
  <si>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</si>
  <si>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</si>
  <si>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</si>
  <si>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</si>
  <si>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</si>
  <si>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</si>
  <si>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</si>
  <si>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</si>
  <si>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</si>
  <si>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</si>
  <si>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</si>
  <si>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</si>
  <si>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</si>
  <si>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</si>
  <si>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</si>
  <si>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</si>
  <si>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</si>
  <si>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</si>
  <si>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</si>
  <si>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</si>
  <si>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</si>
  <si>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</si>
  <si>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</si>
  <si>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</si>
  <si>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</si>
  <si>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</si>
  <si>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</si>
  <si>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</si>
  <si>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</si>
  <si>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</si>
  <si>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</si>
  <si>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</si>
  <si>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</si>
  <si>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</si>
  <si>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</si>
  <si>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</si>
  <si>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</si>
  <si>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</si>
  <si>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</si>
  <si>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</si>
  <si>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</si>
  <si>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</si>
  <si>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</si>
  <si>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</si>
  <si>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</si>
  <si>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</si>
  <si>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</si>
  <si>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</si>
  <si>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</si>
  <si>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</si>
  <si>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</si>
  <si>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</si>
  <si>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</si>
  <si>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</si>
  <si>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</si>
  <si>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</si>
  <si>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</si>
  <si>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</si>
  <si>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</si>
  <si>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</si>
  <si>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</si>
  <si>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</si>
  <si>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</si>
  <si>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</si>
  <si>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</si>
  <si>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</si>
  <si>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</si>
  <si>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</si>
  <si>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</si>
  <si>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</si>
  <si>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</si>
  <si>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</si>
  <si>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</si>
  <si>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</si>
  <si>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</si>
  <si>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</si>
  <si>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</si>
  <si>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</si>
  <si>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</si>
  <si>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</si>
  <si>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</si>
  <si>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</si>
  <si>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</si>
  <si>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</si>
  <si>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</si>
  <si>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</si>
  <si>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</si>
  <si>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</si>
  <si>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</si>
  <si>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</si>
  <si>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</si>
  <si>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</si>
  <si>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</si>
  <si>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</si>
  <si>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</si>
  <si>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</si>
  <si>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</si>
  <si>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</si>
  <si>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</si>
  <si>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</si>
  <si>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</si>
  <si>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</si>
  <si>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</si>
  <si>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</si>
  <si>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</si>
  <si>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</si>
  <si>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</si>
  <si>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</si>
  <si>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</si>
  <si>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</si>
  <si>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</si>
  <si>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</si>
  <si>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</si>
  <si>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</si>
  <si>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</si>
  <si>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</si>
  <si>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</si>
  <si>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</si>
  <si>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</si>
  <si>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</si>
  <si>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</si>
  <si>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</si>
  <si>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</si>
  <si>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</si>
  <si>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</si>
  <si>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</si>
  <si>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</si>
  <si>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</si>
  <si>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</si>
  <si>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</si>
  <si>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</si>
  <si>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</si>
  <si>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</si>
  <si>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</si>
  <si>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</si>
  <si>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</si>
  <si>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</si>
  <si>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</si>
  <si>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</si>
  <si>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</si>
  <si>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</si>
  <si>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</si>
  <si>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</si>
  <si>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</si>
  <si>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</si>
  <si>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</si>
  <si>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</si>
  <si>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</si>
  <si>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</si>
  <si>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</si>
  <si>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</si>
  <si>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</si>
  <si>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</si>
  <si>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</si>
  <si>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</si>
  <si>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</si>
  <si>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</si>
  <si>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</si>
  <si>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</si>
  <si>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</si>
  <si>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</si>
  <si>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</si>
  <si>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</si>
  <si>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</si>
  <si>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</si>
  <si>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</si>
  <si>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</si>
  <si>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</si>
  <si>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</si>
  <si>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</si>
  <si>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</si>
  <si>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</si>
  <si>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</si>
  <si>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</si>
  <si>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</si>
  <si>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</si>
  <si>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</si>
  <si>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</si>
  <si>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</si>
  <si>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</si>
  <si>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</si>
  <si>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</si>
  <si>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</si>
  <si>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</si>
  <si>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</si>
  <si>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</si>
  <si>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</si>
  <si>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</si>
  <si>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</si>
  <si>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</si>
  <si>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</si>
  <si>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</si>
  <si>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</si>
  <si>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</si>
  <si>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</si>
  <si>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</si>
  <si>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</si>
  <si>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</si>
  <si>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</si>
  <si>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</si>
  <si>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</si>
  <si>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</si>
  <si>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</si>
  <si>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</si>
  <si>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</si>
  <si>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</si>
  <si>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</si>
  <si>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</si>
  <si>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</si>
  <si>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</si>
  <si>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</si>
  <si>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</si>
  <si>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</si>
  <si>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</si>
  <si>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</si>
  <si>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</si>
  <si>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</si>
  <si>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</si>
  <si>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</si>
  <si>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</si>
  <si>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</si>
  <si>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</si>
  <si>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</si>
  <si>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</si>
  <si>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</si>
  <si>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</si>
  <si>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</si>
  <si>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</si>
  <si>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</si>
  <si>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</si>
  <si>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</si>
  <si>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</si>
  <si>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</si>
  <si>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</si>
  <si>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</si>
  <si>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</si>
  <si>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</si>
  <si>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</si>
  <si>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</si>
  <si>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</si>
  <si>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</si>
  <si>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</si>
  <si>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</si>
  <si>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</si>
  <si>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</si>
  <si>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</si>
  <si>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</si>
  <si>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</si>
  <si>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</si>
  <si>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</si>
  <si>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</si>
  <si>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</si>
  <si>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</si>
  <si>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</si>
  <si>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</si>
  <si>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</si>
  <si>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</si>
  <si>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</si>
  <si>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</si>
  <si>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</si>
  <si>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</si>
  <si>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</si>
  <si>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</si>
  <si>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</si>
  <si>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</si>
  <si>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</si>
  <si>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</si>
  <si>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</si>
  <si>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</si>
  <si>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</si>
  <si>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</si>
  <si>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</si>
  <si>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</si>
  <si>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</si>
  <si>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</si>
  <si>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</si>
  <si>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</si>
  <si>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</si>
  <si>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</si>
  <si>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</si>
  <si>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</si>
  <si>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</si>
  <si>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</si>
  <si>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</si>
  <si>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</si>
  <si>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</si>
  <si>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</si>
  <si>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</si>
  <si>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</si>
  <si>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</si>
  <si>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</si>
  <si>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</si>
  <si>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</si>
  <si>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</si>
  <si>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</si>
  <si>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</si>
  <si>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</si>
  <si>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</si>
  <si>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</si>
  <si>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</si>
  <si>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</si>
  <si>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</si>
  <si>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</si>
  <si>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</si>
  <si>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</si>
  <si>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</si>
  <si>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</si>
  <si>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</si>
  <si>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</si>
  <si>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</si>
  <si>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</si>
  <si>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</si>
  <si>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</si>
  <si>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</si>
  <si>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</si>
  <si>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</si>
  <si>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</si>
  <si>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</si>
  <si>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</si>
  <si>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</si>
  <si>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</si>
  <si>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</si>
  <si>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</si>
  <si>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</si>
  <si>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</si>
  <si>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</si>
  <si>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</si>
  <si>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</si>
  <si>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</si>
  <si>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</si>
  <si>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</si>
  <si>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</si>
  <si>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</si>
  <si>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</si>
  <si>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</si>
  <si>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</si>
  <si>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</si>
  <si>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</si>
  <si>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</si>
  <si>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</si>
  <si>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</si>
  <si>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</si>
  <si>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</si>
  <si>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</si>
  <si>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</si>
  <si>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</si>
  <si>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</si>
  <si>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</si>
  <si>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</si>
  <si>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</si>
  <si>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</si>
  <si>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</si>
  <si>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</si>
  <si>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</si>
  <si>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</si>
  <si>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</si>
  <si>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</si>
  <si>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</si>
  <si>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</si>
  <si>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</si>
  <si>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</si>
  <si>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</si>
  <si>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</si>
  <si>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</si>
  <si>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</si>
  <si>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</si>
  <si>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</si>
  <si>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</si>
  <si>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</si>
  <si>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</si>
  <si>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</si>
  <si>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</si>
  <si>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</si>
  <si>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</si>
  <si>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</si>
  <si>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</si>
  <si>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</si>
  <si>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</si>
  <si>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</si>
  <si>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</si>
  <si>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</si>
  <si>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</si>
  <si>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</si>
  <si>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</si>
  <si>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</si>
  <si>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</si>
  <si>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</si>
  <si>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</si>
  <si>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</si>
  <si>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</si>
  <si>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</si>
  <si>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</si>
  <si>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</si>
  <si>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</si>
  <si>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</si>
  <si>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</si>
  <si>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</si>
  <si>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</si>
  <si>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</si>
  <si>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</si>
  <si>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</si>
  <si>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</si>
  <si>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</si>
  <si>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</si>
  <si>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</si>
  <si>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</si>
  <si>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</si>
  <si>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</si>
  <si>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</si>
  <si>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</si>
  <si>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</si>
  <si>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</si>
  <si>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</si>
  <si>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</si>
  <si>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</si>
  <si>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</si>
  <si>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</si>
  <si>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</si>
  <si>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</si>
  <si>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</si>
  <si>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</si>
  <si>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</si>
  <si>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</si>
  <si>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</si>
  <si>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</si>
  <si>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</si>
  <si>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</si>
  <si>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</si>
  <si>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</si>
  <si>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</si>
  <si>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</si>
  <si>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</si>
  <si>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</si>
  <si>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</si>
  <si>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</si>
  <si>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</si>
  <si>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</si>
  <si>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</si>
  <si>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</si>
  <si>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</si>
  <si>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</si>
  <si>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</si>
  <si>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</si>
  <si>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</si>
  <si>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</si>
  <si>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</si>
  <si>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</si>
  <si>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</si>
  <si>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</si>
  <si>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</si>
  <si>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</si>
  <si>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</si>
  <si>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</si>
  <si>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</si>
  <si>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</si>
  <si>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</si>
  <si>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</si>
  <si>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</si>
  <si>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</si>
  <si>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</si>
  <si>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</si>
  <si>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</si>
  <si>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</si>
  <si>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</si>
  <si>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</si>
  <si>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</si>
  <si>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</si>
  <si>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</si>
  <si>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</si>
  <si>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</si>
  <si>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</si>
  <si>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</si>
  <si>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</si>
  <si>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</si>
  <si>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</si>
  <si>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</si>
  <si>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</si>
  <si>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</si>
  <si>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</si>
  <si>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</si>
  <si>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</si>
  <si>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</si>
  <si>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</si>
  <si>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</si>
  <si>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</si>
  <si>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</si>
  <si>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</si>
  <si>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</si>
  <si>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</si>
  <si>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</si>
  <si>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</si>
  <si>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</si>
  <si>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</si>
  <si>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</si>
  <si>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</si>
  <si>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</si>
  <si>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</si>
  <si>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</si>
  <si>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</si>
  <si>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</si>
  <si>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</si>
  <si>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</si>
  <si>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</si>
  <si>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</si>
  <si>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</si>
  <si>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</si>
  <si>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</si>
  <si>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</si>
  <si>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</si>
  <si>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</si>
  <si>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</si>
  <si>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</si>
  <si>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</si>
  <si>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</si>
  <si>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</si>
  <si>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</si>
  <si>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</si>
  <si>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</si>
  <si>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</si>
  <si>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</si>
  <si>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</si>
  <si>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</si>
  <si>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</si>
  <si>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</si>
  <si>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</si>
  <si>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</si>
  <si>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</si>
  <si>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</si>
  <si>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</si>
  <si>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</si>
  <si>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</si>
  <si>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</si>
  <si>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</si>
  <si>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</si>
  <si>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</si>
  <si>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</si>
  <si>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</si>
  <si>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</si>
  <si>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</si>
  <si>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</si>
  <si>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</si>
  <si>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</si>
  <si>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</si>
  <si>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</si>
  <si>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</si>
  <si>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</si>
  <si>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</si>
  <si>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</si>
  <si>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</si>
  <si>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</si>
  <si>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</si>
  <si>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</si>
  <si>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</si>
  <si>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</si>
  <si>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</si>
  <si>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</si>
  <si>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</si>
  <si>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</si>
  <si>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</si>
  <si>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</si>
  <si>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</si>
  <si>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</si>
  <si>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</si>
  <si>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</si>
  <si>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</si>
  <si>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</si>
  <si>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</si>
  <si>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</si>
  <si>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</si>
  <si>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</si>
  <si>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</si>
  <si>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</si>
  <si>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</si>
  <si>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</si>
  <si>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</si>
  <si>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</si>
  <si>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</si>
  <si>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</si>
  <si>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</si>
  <si>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</si>
  <si>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</si>
  <si>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</si>
  <si>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</si>
  <si>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</si>
  <si>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</si>
  <si>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</si>
  <si>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</si>
  <si>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</si>
  <si>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</si>
  <si>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</si>
  <si>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</si>
  <si>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</si>
  <si>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</si>
  <si>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</si>
  <si>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</si>
  <si>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</si>
  <si>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</si>
  <si>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</si>
  <si>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</si>
  <si>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</si>
  <si>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</si>
  <si>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</si>
  <si>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</si>
  <si>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</si>
  <si>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</si>
  <si>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</si>
  <si>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</si>
  <si>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</si>
  <si>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</si>
  <si>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</si>
  <si>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</si>
  <si>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</si>
  <si>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</si>
  <si>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</si>
  <si>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</si>
  <si>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</si>
  <si>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</si>
  <si>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</si>
  <si>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</si>
  <si>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</si>
  <si>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</si>
  <si>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</si>
  <si>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</si>
  <si>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</si>
  <si>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</si>
  <si>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</si>
  <si>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</si>
  <si>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</si>
  <si>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</si>
  <si>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</si>
  <si>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</si>
  <si>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</si>
  <si>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</si>
  <si>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</si>
  <si>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</si>
  <si>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</si>
  <si>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</si>
  <si>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</si>
  <si>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</si>
  <si>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</si>
  <si>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</si>
  <si>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</si>
  <si>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</si>
  <si>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</si>
  <si>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</si>
  <si>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</si>
  <si>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</si>
  <si>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</si>
  <si>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</si>
  <si>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</si>
  <si>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</si>
  <si>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</si>
  <si>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</si>
  <si>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</si>
  <si>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</si>
  <si>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</si>
  <si>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</si>
  <si>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</si>
  <si>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"BASISBANK"</t>
  </si>
  <si>
    <t>Zhang Jun</t>
  </si>
  <si>
    <t>David Tsaava</t>
  </si>
  <si>
    <t>www.basisbank.ge</t>
  </si>
  <si>
    <t>Zaiqi Mi</t>
  </si>
  <si>
    <t>Non-independent member</t>
  </si>
  <si>
    <t>Non-independent chair</t>
  </si>
  <si>
    <t>Zhou Ning</t>
  </si>
  <si>
    <t>Independent member</t>
  </si>
  <si>
    <t>Zaza Robakidze</t>
  </si>
  <si>
    <t>Mia Mi Enkhva</t>
  </si>
  <si>
    <t>General Director</t>
  </si>
  <si>
    <t>Lia Aslanikashvili</t>
  </si>
  <si>
    <t>Deputy General Director, Finance</t>
  </si>
  <si>
    <t>David Kakabadze</t>
  </si>
  <si>
    <t>Deputy General Director, Risk Management</t>
  </si>
  <si>
    <t>Levan Gardaphkhadze</t>
  </si>
  <si>
    <t>Deputy General Director, Retail Business</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</si>
  <si>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</si>
  <si>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</si>
  <si>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</si>
  <si>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</si>
  <si>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</si>
  <si>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</si>
  <si>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</si>
  <si>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</si>
  <si>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</si>
  <si>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Nikoloz Enukidze</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</si>
</sst>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18">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rgb="FF000000"/>
      <name val="Sylfaen"/>
      <family val="1"/>
    </font>
    <font>
      <b/>
      <sz val="9"/>
      <color rgb="FF000000"/>
      <name val="Sylfaen"/>
      <family val="1"/>
    </font>
    <font>
      <b/>
      <sz val="9"/>
      <color theme="1"/>
      <name val="Calibri"/>
      <family val="1"/>
      <scheme val="minor"/>
    </font>
    <font>
      <sz val="11"/>
      <color theme="1"/>
      <name val="Calibri"/>
      <family val="2"/>
      <scheme val="minor"/>
    </font>
    <font>
      <sz val="10"/>
      <color rgb="FF333333"/>
      <name val="Sylfaen"/>
      <family val="1"/>
    </font>
    <font>
      <sz val="9"/>
      <color theme="1"/>
      <name val="Calibri"/>
      <family val="2"/>
      <scheme val="minor"/>
    </font>
  </fonts>
  <fills count="77">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medium">
        <color auto="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medium">
        <color auto="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medium">
        <color auto="1"/>
      </right>
      <top/>
      <bottom style="thin">
        <color theme="6" tint="-0.49995422223578601"/>
      </bottom>
      <diagonal/>
    </border>
    <border>
      <left style="thin">
        <color theme="6" tint="-0.49995422223578601"/>
      </left>
      <right style="medium">
        <color auto="1"/>
      </right>
      <top/>
      <bottom/>
      <diagonal/>
    </border>
    <border>
      <left style="thin">
        <color auto="1"/>
      </left>
      <right style="thin">
        <color theme="6" tint="-0.49995422223578601"/>
      </right>
      <top style="thin">
        <color auto="1"/>
      </top>
      <bottom style="medium">
        <color auto="1"/>
      </bottom>
      <diagonal/>
    </border>
    <border>
      <left style="thin">
        <color theme="6" tint="-0.4999542222357860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0966">
    <xf numFmtId="0" fontId="0" fillId="0" borderId="0"/>
    <xf numFmtId="9"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0" fontId="11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15" fillId="0" borderId="0"/>
    <xf numFmtId="9" fontId="115"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15" fillId="0" borderId="0" applyFont="0" applyFill="0" applyBorder="0" applyAlignment="0" applyProtection="0"/>
    <xf numFmtId="177"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5"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0" fontId="2" fillId="0" borderId="0"/>
    <xf numFmtId="0" fontId="57" fillId="0" borderId="0"/>
    <xf numFmtId="181" fontId="2" fillId="0" borderId="0"/>
    <xf numFmtId="179" fontId="10"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0" fontId="2"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2"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0" fontId="2" fillId="0" borderId="0"/>
    <xf numFmtId="168"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 fillId="0" borderId="0"/>
    <xf numFmtId="179" fontId="115" fillId="0" borderId="0"/>
    <xf numFmtId="179" fontId="115" fillId="0" borderId="0"/>
    <xf numFmtId="179" fontId="115" fillId="0" borderId="0"/>
    <xf numFmtId="179"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4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115"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9"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0"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2" fillId="0" borderId="0"/>
    <xf numFmtId="0" fontId="115" fillId="0" borderId="0"/>
    <xf numFmtId="0" fontId="115" fillId="0" borderId="0"/>
    <xf numFmtId="0" fontId="115" fillId="0" borderId="0"/>
    <xf numFmtId="0" fontId="115"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0"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0"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168" fontId="10" fillId="0" borderId="0"/>
    <xf numFmtId="0" fontId="10" fillId="0" borderId="0"/>
    <xf numFmtId="168" fontId="10" fillId="0" borderId="0"/>
    <xf numFmtId="0" fontId="10"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9" fillId="0" borderId="0"/>
    <xf numFmtId="179" fontId="10" fillId="0" borderId="0"/>
    <xf numFmtId="179" fontId="10" fillId="0" borderId="0"/>
    <xf numFmtId="0" fontId="2"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2" fillId="0" borderId="0"/>
    <xf numFmtId="0"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0"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7" fillId="0" borderId="0"/>
    <xf numFmtId="0" fontId="10" fillId="0" borderId="0"/>
    <xf numFmtId="0" fontId="2" fillId="0" borderId="0"/>
    <xf numFmtId="0" fontId="9" fillId="0" borderId="0"/>
    <xf numFmtId="168" fontId="7" fillId="0" borderId="0"/>
    <xf numFmtId="0" fontId="2" fillId="0" borderId="0"/>
    <xf numFmtId="0" fontId="115" fillId="0" borderId="0"/>
    <xf numFmtId="0" fontId="115" fillId="0" borderId="0"/>
    <xf numFmtId="179"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9"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115"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115"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115"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8" fillId="0" borderId="0"/>
    <xf numFmtId="0" fontId="8" fillId="0" borderId="0"/>
    <xf numFmtId="168" fontId="8" fillId="0" borderId="0"/>
    <xf numFmtId="0" fontId="57"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179"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5" fillId="0" borderId="0"/>
    <xf numFmtId="179" fontId="8"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179" fontId="8" fillId="0" borderId="0"/>
    <xf numFmtId="179" fontId="8"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15" fillId="0" borderId="0"/>
    <xf numFmtId="179" fontId="115" fillId="0" borderId="0"/>
    <xf numFmtId="179" fontId="115" fillId="0" borderId="0"/>
    <xf numFmtId="179" fontId="115"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0"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79"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9"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57"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57" fillId="0" borderId="0"/>
    <xf numFmtId="0" fontId="2"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2" fillId="0" borderId="0"/>
    <xf numFmtId="0" fontId="57"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60"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2" fillId="0" borderId="0"/>
    <xf numFmtId="0" fontId="62" fillId="0" borderId="0"/>
    <xf numFmtId="168" fontId="62" fillId="0" borderId="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7" fillId="0" borderId="0" applyNumberFormat="0" applyFill="0" applyBorder="0" applyAlignment="0" applyProtection="0"/>
    <xf numFmtId="3" fontId="2" fillId="62" borderId="6" applyFont="0">
      <alignment horizontal="right" vertical="center"/>
    </xf>
    <xf numFmtId="187" fontId="2" fillId="62" borderId="6" applyFont="0">
      <alignment horizontal="right" vertical="center"/>
    </xf>
    <xf numFmtId="0" fontId="68" fillId="0" borderId="0"/>
    <xf numFmtId="0" fontId="7" fillId="0" borderId="0"/>
    <xf numFmtId="0" fontId="7" fillId="0" borderId="0"/>
    <xf numFmtId="0" fontId="7" fillId="0" borderId="0"/>
    <xf numFmtId="168" fontId="7" fillId="0" borderId="0"/>
    <xf numFmtId="168"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9" fontId="27" fillId="0" borderId="0" applyFill="0" applyBorder="0" applyAlignment="0"/>
    <xf numFmtId="188" fontId="18" fillId="0" borderId="0" applyFill="0" applyBorder="0" applyAlignment="0"/>
    <xf numFmtId="189" fontId="18" fillId="0" borderId="0" applyFill="0" applyBorder="0" applyAlignment="0"/>
    <xf numFmtId="0" fontId="70" fillId="0" borderId="0">
      <alignment horizontal="center"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xf numFmtId="185" fontId="6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8" fillId="0" borderId="0" applyFont="0" applyFill="0" applyBorder="0" applyAlignment="0" applyProtection="0"/>
    <xf numFmtId="191"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xf numFmtId="0" fontId="77" fillId="0" borderId="0"/>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xf numFmtId="0" fontId="2" fillId="0" borderId="0"/>
    <xf numFmtId="0" fontId="115" fillId="0" borderId="0"/>
    <xf numFmtId="0" fontId="2" fillId="0" borderId="0">
      <alignment vertical="center"/>
    </xf>
    <xf numFmtId="166" fontId="115" fillId="0" borderId="0" applyFont="0" applyFill="0" applyBorder="0" applyAlignment="0" applyProtection="0"/>
  </cellStyleXfs>
  <cellXfs count="787">
    <xf numFmtId="0" fontId="0" fillId="0" borderId="0" xfId="0"/>
    <xf numFmtId="0" fontId="2" fillId="69" borderId="6" xfId="12" applyFont="1" applyFill="1" applyBorder="1" applyAlignment="1">
      <alignment horizontal="left" vertical="center" wrapText="1"/>
    </xf>
    <xf numFmtId="0" fontId="2" fillId="0" borderId="0" xfId="12" applyFont="1" applyFill="1" applyBorder="1" applyProtection="1"/>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2" fillId="0" borderId="24" xfId="0" applyFont="1" applyBorder="1"/>
    <xf numFmtId="0" fontId="79" fillId="0" borderId="24" xfId="0" applyFont="1" applyBorder="1" applyAlignment="1">
      <alignment horizontal="center" vertical="center"/>
    </xf>
    <xf numFmtId="0" fontId="2" fillId="0" borderId="25" xfId="0" applyFont="1" applyBorder="1" applyAlignment="1">
      <alignment horizontal="right" vertical="center" wrapText="1"/>
    </xf>
    <xf numFmtId="0" fontId="2" fillId="0" borderId="26" xfId="0" applyFont="1" applyBorder="1" applyAlignment="1">
      <alignment vertical="center" wrapText="1"/>
    </xf>
    <xf numFmtId="0" fontId="2" fillId="0" borderId="25" xfId="0" applyFont="1" applyFill="1" applyBorder="1" applyAlignment="1">
      <alignment horizontal="center" vertical="center" wrapText="1"/>
    </xf>
    <xf numFmtId="0" fontId="2" fillId="0" borderId="6" xfId="0" applyFont="1" applyBorder="1" applyAlignment="1">
      <alignment vertical="center" wrapText="1"/>
    </xf>
    <xf numFmtId="0" fontId="78" fillId="0" borderId="0" xfId="0" applyFont="1" applyFill="1"/>
    <xf numFmtId="0" fontId="2" fillId="0" borderId="0" xfId="0" applyFont="1" applyAlignment="1">
      <alignment horizontal="right"/>
    </xf>
    <xf numFmtId="0" fontId="2" fillId="0" borderId="0" xfId="0" applyFont="1" applyFill="1" applyBorder="1" applyProtection="1"/>
    <xf numFmtId="0" fontId="43" fillId="0" borderId="0" xfId="0" applyFont="1" applyFill="1" applyBorder="1" applyAlignment="1" applyProtection="1">
      <alignment horizontal="center" vertical="center"/>
    </xf>
    <xf numFmtId="10" fontId="2" fillId="0" borderId="0" xfId="8" applyNumberFormat="1" applyFont="1" applyFill="1" applyBorder="1" applyProtection="1">
      <protection locked="0"/>
    </xf>
    <xf numFmtId="0" fontId="2" fillId="0" borderId="0" xfId="0" applyFont="1" applyFill="1" applyBorder="1" applyProtection="1">
      <protection locked="0"/>
    </xf>
    <xf numFmtId="0" fontId="44" fillId="0" borderId="0" xfId="0" applyFont="1" applyFill="1" applyBorder="1" applyProtection="1">
      <protection locked="0"/>
    </xf>
    <xf numFmtId="0" fontId="43" fillId="0" borderId="30" xfId="0" applyFont="1" applyFill="1" applyBorder="1" applyAlignment="1" applyProtection="1">
      <alignment horizontal="center" vertical="center"/>
    </xf>
    <xf numFmtId="0" fontId="2" fillId="0" borderId="26" xfId="0" applyFont="1" applyFill="1" applyBorder="1" applyProtection="1"/>
    <xf numFmtId="0" fontId="2" fillId="0" borderId="25" xfId="0" applyFont="1" applyFill="1" applyBorder="1" applyAlignment="1" applyProtection="1">
      <alignment horizontal="left" indent="1"/>
    </xf>
    <xf numFmtId="0" fontId="43" fillId="0" borderId="12"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12" xfId="0" applyFont="1" applyFill="1" applyBorder="1" applyAlignment="1" applyProtection="1">
      <alignment horizontal="left"/>
    </xf>
    <xf numFmtId="192" fontId="2" fillId="0" borderId="6" xfId="2" applyNumberFormat="1" applyFont="1" applyFill="1" applyBorder="1" applyAlignment="1" applyProtection="1">
      <alignment horizontal="right"/>
    </xf>
    <xf numFmtId="192" fontId="2" fillId="71" borderId="6" xfId="2" applyNumberFormat="1" applyFont="1" applyFill="1" applyBorder="1" applyAlignment="1" applyProtection="1">
      <alignment horizontal="right"/>
    </xf>
    <xf numFmtId="192" fontId="2" fillId="0" borderId="31" xfId="0" applyNumberFormat="1" applyFont="1" applyFill="1" applyBorder="1" applyAlignment="1" applyProtection="1">
      <alignment horizontal="right"/>
    </xf>
    <xf numFmtId="192" fontId="2" fillId="0" borderId="6" xfId="0" applyNumberFormat="1" applyFont="1" applyFill="1" applyBorder="1" applyAlignment="1" applyProtection="1">
      <alignment horizontal="right"/>
    </xf>
    <xf numFmtId="192" fontId="2" fillId="71" borderId="27" xfId="0" applyNumberFormat="1" applyFont="1" applyFill="1" applyBorder="1" applyAlignment="1" applyProtection="1">
      <alignment horizontal="right"/>
    </xf>
    <xf numFmtId="0" fontId="2" fillId="0" borderId="12" xfId="0" applyFont="1" applyFill="1" applyBorder="1" applyAlignment="1" applyProtection="1">
      <alignment horizontal="left" indent="2"/>
    </xf>
    <xf numFmtId="0" fontId="2" fillId="0" borderId="12" xfId="0" applyFont="1" applyFill="1" applyBorder="1" applyAlignment="1" applyProtection="1">
      <alignment horizontal="left" indent="1"/>
    </xf>
    <xf numFmtId="0" fontId="43" fillId="0" borderId="12" xfId="0" applyFont="1" applyFill="1" applyBorder="1" applyAlignment="1" applyProtection="1"/>
    <xf numFmtId="192" fontId="2" fillId="0" borderId="6" xfId="2" applyNumberFormat="1" applyFont="1" applyFill="1" applyBorder="1" applyAlignment="1" applyProtection="1">
      <alignment horizontal="right"/>
      <protection locked="0"/>
    </xf>
    <xf numFmtId="192" fontId="2" fillId="0" borderId="31" xfId="0" applyNumberFormat="1" applyFont="1" applyFill="1" applyBorder="1" applyAlignment="1" applyProtection="1">
      <alignment horizontal="right"/>
      <protection locked="0"/>
    </xf>
    <xf numFmtId="192" fontId="2" fillId="0" borderId="6" xfId="0" applyNumberFormat="1" applyFont="1" applyFill="1" applyBorder="1" applyAlignment="1" applyProtection="1">
      <alignment horizontal="right"/>
      <protection locked="0"/>
    </xf>
    <xf numFmtId="192" fontId="2" fillId="0" borderId="27" xfId="0" applyNumberFormat="1" applyFont="1" applyFill="1" applyBorder="1" applyAlignment="1" applyProtection="1">
      <alignment horizontal="right"/>
    </xf>
    <xf numFmtId="0" fontId="2" fillId="0" borderId="32" xfId="0" applyFont="1" applyFill="1" applyBorder="1" applyAlignment="1" applyProtection="1">
      <alignment horizontal="left" indent="1"/>
    </xf>
    <xf numFmtId="0" fontId="43" fillId="0" borderId="33" xfId="0" applyFont="1" applyFill="1" applyBorder="1" applyAlignment="1" applyProtection="1"/>
    <xf numFmtId="192" fontId="2" fillId="71" borderId="28" xfId="2" applyNumberFormat="1" applyFont="1" applyFill="1" applyBorder="1" applyAlignment="1" applyProtection="1">
      <alignment horizontal="right"/>
    </xf>
    <xf numFmtId="192" fontId="2" fillId="71" borderId="29" xfId="0" applyNumberFormat="1" applyFont="1" applyFill="1" applyBorder="1" applyAlignment="1" applyProtection="1">
      <alignment horizontal="right"/>
    </xf>
    <xf numFmtId="0" fontId="80" fillId="0" borderId="0" xfId="0" applyFont="1" applyAlignment="1">
      <alignment vertical="center"/>
    </xf>
    <xf numFmtId="0" fontId="81" fillId="0" borderId="0" xfId="0" applyFont="1"/>
    <xf numFmtId="0" fontId="2" fillId="0" borderId="0" xfId="0" applyFont="1" applyFill="1" applyBorder="1"/>
    <xf numFmtId="0" fontId="44" fillId="0" borderId="0" xfId="0" applyFont="1" applyFill="1" applyBorder="1" applyAlignment="1" applyProtection="1">
      <alignment horizontal="right"/>
      <protection locked="0"/>
    </xf>
    <xf numFmtId="0" fontId="2" fillId="0" borderId="30" xfId="0" applyFont="1" applyFill="1" applyBorder="1" applyAlignment="1">
      <alignment horizontal="left" vertical="center" indent="1"/>
    </xf>
    <xf numFmtId="0" fontId="2" fillId="0" borderId="26" xfId="0" applyFont="1" applyFill="1" applyBorder="1" applyAlignment="1">
      <alignment horizontal="left" vertical="center"/>
    </xf>
    <xf numFmtId="0" fontId="2" fillId="0" borderId="25" xfId="0" applyFont="1" applyFill="1" applyBorder="1" applyAlignment="1">
      <alignment horizontal="left" vertical="center" indent="1"/>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5" xfId="0" applyFont="1" applyFill="1" applyBorder="1" applyAlignment="1">
      <alignment horizontal="left" indent="1"/>
    </xf>
    <xf numFmtId="38" fontId="2" fillId="0" borderId="6" xfId="0" applyNumberFormat="1" applyFont="1" applyFill="1" applyBorder="1" applyAlignment="1" applyProtection="1">
      <alignment horizontal="right"/>
      <protection locked="0"/>
    </xf>
    <xf numFmtId="38" fontId="2" fillId="0" borderId="27" xfId="0" applyNumberFormat="1" applyFont="1" applyFill="1" applyBorder="1" applyAlignment="1" applyProtection="1">
      <alignment horizontal="right"/>
      <protection locked="0"/>
    </xf>
    <xf numFmtId="0" fontId="2" fillId="0" borderId="6" xfId="0" applyFont="1" applyFill="1" applyBorder="1" applyAlignment="1">
      <alignment horizontal="left" wrapText="1" indent="1"/>
    </xf>
    <xf numFmtId="0" fontId="2" fillId="0" borderId="6" xfId="0" applyFont="1" applyFill="1" applyBorder="1" applyAlignment="1">
      <alignment horizontal="left" wrapText="1" indent="2"/>
    </xf>
    <xf numFmtId="0" fontId="43" fillId="0" borderId="6" xfId="0" applyFont="1" applyFill="1" applyBorder="1" applyAlignment="1"/>
    <xf numFmtId="0" fontId="43" fillId="0" borderId="6" xfId="0" applyFont="1" applyFill="1" applyBorder="1" applyAlignment="1">
      <alignment horizontal="left"/>
    </xf>
    <xf numFmtId="0" fontId="43" fillId="0" borderId="6" xfId="0" applyFont="1" applyFill="1" applyBorder="1" applyAlignment="1">
      <alignment horizontal="center"/>
    </xf>
    <xf numFmtId="0" fontId="2" fillId="0" borderId="6" xfId="0" applyFont="1" applyFill="1" applyBorder="1" applyAlignment="1">
      <alignment horizontal="left" indent="1"/>
    </xf>
    <xf numFmtId="0" fontId="43" fillId="0" borderId="6" xfId="0" applyFont="1" applyFill="1" applyBorder="1" applyAlignment="1">
      <alignment horizontal="left" indent="1"/>
    </xf>
    <xf numFmtId="0" fontId="43" fillId="0" borderId="6" xfId="0" applyFont="1" applyFill="1" applyBorder="1" applyAlignment="1">
      <alignment horizontal="left" vertical="center" wrapText="1"/>
    </xf>
    <xf numFmtId="0" fontId="2" fillId="0" borderId="32" xfId="0" applyFont="1" applyFill="1" applyBorder="1" applyAlignment="1">
      <alignment horizontal="left" vertical="center" indent="1"/>
    </xf>
    <xf numFmtId="0" fontId="43" fillId="0" borderId="28" xfId="0" applyFont="1" applyFill="1" applyBorder="1" applyAlignment="1"/>
    <xf numFmtId="0" fontId="81" fillId="0" borderId="0" xfId="0" applyFont="1" applyBorder="1"/>
    <xf numFmtId="0" fontId="44" fillId="0" borderId="0" xfId="0" applyFont="1" applyFill="1" applyAlignment="1">
      <alignment horizontal="center"/>
    </xf>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32"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30" xfId="0" applyFont="1" applyBorder="1"/>
    <xf numFmtId="0" fontId="2" fillId="0" borderId="25" xfId="0" applyFont="1" applyBorder="1" applyAlignment="1">
      <alignment vertical="center"/>
    </xf>
    <xf numFmtId="0" fontId="2" fillId="0" borderId="12" xfId="0" applyFont="1" applyBorder="1" applyAlignment="1">
      <alignment wrapText="1"/>
    </xf>
    <xf numFmtId="0" fontId="1" fillId="0" borderId="34" xfId="0" applyFont="1" applyBorder="1" applyAlignment="1"/>
    <xf numFmtId="0" fontId="2" fillId="0" borderId="34" xfId="0" applyFont="1" applyBorder="1" applyAlignment="1"/>
    <xf numFmtId="0" fontId="2" fillId="0" borderId="32" xfId="0" applyFont="1" applyBorder="1"/>
    <xf numFmtId="0" fontId="2" fillId="0" borderId="35" xfId="0" applyFont="1" applyBorder="1" applyAlignment="1">
      <alignment wrapText="1"/>
    </xf>
    <xf numFmtId="0" fontId="2" fillId="0" borderId="0" xfId="12" applyFont="1" applyFill="1" applyBorder="1" applyAlignment="1" applyProtection="1"/>
    <xf numFmtId="0" fontId="44" fillId="0" borderId="0" xfId="12" applyFont="1" applyFill="1" applyBorder="1" applyAlignment="1" applyProtection="1">
      <alignment horizontal="right"/>
    </xf>
    <xf numFmtId="0" fontId="43" fillId="0" borderId="26" xfId="12" applyFont="1" applyFill="1" applyBorder="1" applyAlignment="1" applyProtection="1">
      <alignment horizontal="center" vertical="center"/>
    </xf>
    <xf numFmtId="0" fontId="43" fillId="0" borderId="37" xfId="12" applyFont="1" applyFill="1" applyBorder="1" applyAlignment="1" applyProtection="1">
      <alignment horizontal="center" vertical="center"/>
    </xf>
    <xf numFmtId="0" fontId="2" fillId="0" borderId="0" xfId="12" applyFont="1" applyFill="1" applyBorder="1" applyAlignment="1" applyProtection="1">
      <alignment vertical="center"/>
    </xf>
    <xf numFmtId="0" fontId="78" fillId="0" borderId="6" xfId="0" applyFont="1" applyBorder="1"/>
    <xf numFmtId="0" fontId="1" fillId="0" borderId="25" xfId="0" applyFont="1" applyBorder="1" applyAlignment="1">
      <alignment horizontal="center"/>
    </xf>
    <xf numFmtId="0" fontId="1" fillId="0" borderId="0" xfId="0" applyFont="1" applyAlignment="1">
      <alignment vertical="center"/>
    </xf>
    <xf numFmtId="0" fontId="1" fillId="0" borderId="25" xfId="0" applyFont="1" applyBorder="1" applyAlignment="1">
      <alignment horizontal="center" vertical="center"/>
    </xf>
    <xf numFmtId="0" fontId="78" fillId="0" borderId="0" xfId="0" applyFont="1" applyAlignment="1"/>
    <xf numFmtId="0" fontId="1" fillId="0" borderId="38"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30" xfId="10" applyFont="1" applyFill="1" applyBorder="1" applyAlignment="1" applyProtection="1">
      <alignment horizontal="center" vertical="center"/>
      <protection locked="0"/>
    </xf>
    <xf numFmtId="0" fontId="43" fillId="69" borderId="39" xfId="10" applyFont="1" applyFill="1" applyBorder="1" applyAlignment="1" applyProtection="1">
      <alignment horizontal="center" vertical="center" wrapText="1"/>
      <protection locked="0"/>
    </xf>
    <xf numFmtId="164" fontId="2" fillId="69" borderId="37" xfId="4" applyNumberFormat="1" applyFont="1" applyFill="1" applyBorder="1" applyAlignment="1" applyProtection="1">
      <alignment horizontal="center" vertical="center"/>
      <protection locked="0"/>
    </xf>
    <xf numFmtId="0" fontId="2" fillId="0" borderId="25" xfId="10" applyFont="1" applyFill="1" applyBorder="1" applyAlignment="1" applyProtection="1">
      <alignment horizontal="center" vertical="center"/>
      <protection locked="0"/>
    </xf>
    <xf numFmtId="0" fontId="79" fillId="71" borderId="6" xfId="0" applyFont="1" applyFill="1" applyBorder="1" applyAlignment="1">
      <alignment horizontal="left" vertical="top" wrapText="1"/>
    </xf>
    <xf numFmtId="192" fontId="2" fillId="71" borderId="27" xfId="4" applyNumberFormat="1" applyFont="1" applyFill="1" applyBorder="1" applyAlignment="1" applyProtection="1">
      <alignment vertical="top"/>
    </xf>
    <xf numFmtId="0" fontId="2" fillId="69" borderId="16" xfId="14" applyFont="1" applyFill="1" applyBorder="1" applyAlignment="1" applyProtection="1">
      <alignment vertical="center" wrapText="1"/>
      <protection locked="0"/>
    </xf>
    <xf numFmtId="192" fontId="2" fillId="69" borderId="27" xfId="4" applyNumberFormat="1" applyFont="1" applyFill="1" applyBorder="1" applyAlignment="1" applyProtection="1">
      <alignment vertical="top"/>
      <protection locked="0"/>
    </xf>
    <xf numFmtId="0" fontId="2" fillId="69" borderId="6" xfId="14" applyFont="1" applyFill="1" applyBorder="1" applyAlignment="1" applyProtection="1">
      <alignment vertical="center" wrapText="1"/>
      <protection locked="0"/>
    </xf>
    <xf numFmtId="0" fontId="2" fillId="69" borderId="40"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xf>
    <xf numFmtId="0" fontId="2" fillId="69" borderId="16" xfId="14" applyFont="1" applyFill="1" applyBorder="1" applyAlignment="1" applyProtection="1">
      <alignment horizontal="left" vertical="center" wrapText="1"/>
      <protection locked="0"/>
    </xf>
    <xf numFmtId="192" fontId="2" fillId="69"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protection locked="0"/>
    </xf>
    <xf numFmtId="0" fontId="2" fillId="69" borderId="6" xfId="10" applyFont="1"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0" xfId="14" applyFont="1" applyBorder="1" applyAlignment="1" applyProtection="1">
      <alignment wrapText="1"/>
      <protection locked="0"/>
    </xf>
    <xf numFmtId="0" fontId="2" fillId="0" borderId="6" xfId="14" applyFont="1" applyFill="1" applyBorder="1" applyAlignment="1" applyProtection="1">
      <alignment horizontal="left" vertical="center" wrapText="1"/>
      <protection locked="0"/>
    </xf>
    <xf numFmtId="1" fontId="43" fillId="71" borderId="6" xfId="4" applyNumberFormat="1" applyFont="1" applyFill="1" applyBorder="1" applyAlignment="1" applyProtection="1">
      <alignment horizontal="left" vertical="top" wrapText="1"/>
    </xf>
    <xf numFmtId="0" fontId="2" fillId="0" borderId="25" xfId="10" applyFont="1" applyFill="1" applyBorder="1" applyAlignment="1" applyProtection="1">
      <alignment horizontal="center" vertical="center" wrapText="1"/>
      <protection locked="0"/>
    </xf>
    <xf numFmtId="0" fontId="43" fillId="69" borderId="6"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indent="2"/>
      <protection locked="0"/>
    </xf>
    <xf numFmtId="0" fontId="43" fillId="71" borderId="6" xfId="14" applyFont="1" applyFill="1" applyBorder="1" applyAlignment="1" applyProtection="1">
      <alignment vertical="center" wrapText="1"/>
      <protection locked="0"/>
    </xf>
    <xf numFmtId="0" fontId="2" fillId="0" borderId="32" xfId="10" applyFont="1" applyFill="1" applyBorder="1" applyAlignment="1" applyProtection="1">
      <alignment horizontal="center" vertical="center" wrapText="1"/>
      <protection locked="0"/>
    </xf>
    <xf numFmtId="0" fontId="43" fillId="71" borderId="28" xfId="14" applyFont="1" applyFill="1" applyBorder="1" applyAlignment="1" applyProtection="1">
      <alignment vertical="center" wrapText="1"/>
      <protection locked="0"/>
    </xf>
    <xf numFmtId="192" fontId="2" fillId="71" borderId="29" xfId="4" applyNumberFormat="1" applyFont="1" applyFill="1" applyBorder="1" applyAlignment="1" applyProtection="1">
      <alignment vertical="top" wrapText="1"/>
    </xf>
    <xf numFmtId="0" fontId="43" fillId="0" borderId="0" xfId="12" applyFont="1" applyFill="1" applyBorder="1" applyAlignment="1" applyProtection="1"/>
    <xf numFmtId="0" fontId="1" fillId="0" borderId="41"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Border="1" applyAlignment="1">
      <alignment wrapText="1"/>
    </xf>
    <xf numFmtId="192" fontId="1" fillId="0" borderId="45" xfId="0" applyNumberFormat="1" applyFont="1" applyBorder="1" applyAlignment="1">
      <alignment vertical="center"/>
    </xf>
    <xf numFmtId="167" fontId="1" fillId="0" borderId="46" xfId="0" applyNumberFormat="1" applyFont="1" applyBorder="1" applyAlignment="1">
      <alignment horizontal="center"/>
    </xf>
    <xf numFmtId="167" fontId="78" fillId="0" borderId="0" xfId="0" applyNumberFormat="1" applyFont="1" applyBorder="1" applyAlignment="1">
      <alignment horizontal="center"/>
    </xf>
    <xf numFmtId="0" fontId="1" fillId="0" borderId="47" xfId="0" applyFont="1" applyBorder="1" applyAlignment="1">
      <alignment wrapText="1"/>
    </xf>
    <xf numFmtId="192" fontId="1" fillId="0" borderId="38" xfId="0" applyNumberFormat="1" applyFont="1" applyBorder="1" applyAlignment="1">
      <alignment vertical="center"/>
    </xf>
    <xf numFmtId="167" fontId="1" fillId="0" borderId="48" xfId="0" applyNumberFormat="1" applyFont="1" applyBorder="1" applyAlignment="1">
      <alignment horizontal="center"/>
    </xf>
    <xf numFmtId="192" fontId="80" fillId="0" borderId="38" xfId="0" applyNumberFormat="1" applyFont="1" applyBorder="1" applyAlignment="1">
      <alignment vertical="center"/>
    </xf>
    <xf numFmtId="167" fontId="80" fillId="0" borderId="48" xfId="0" applyNumberFormat="1" applyFont="1" applyBorder="1" applyAlignment="1">
      <alignment horizontal="center"/>
    </xf>
    <xf numFmtId="167" fontId="84" fillId="0" borderId="0" xfId="0" applyNumberFormat="1" applyFont="1" applyBorder="1" applyAlignment="1">
      <alignment horizontal="center"/>
    </xf>
    <xf numFmtId="192" fontId="1" fillId="71" borderId="38" xfId="0" applyNumberFormat="1" applyFont="1" applyFill="1" applyBorder="1" applyAlignment="1">
      <alignment vertical="center"/>
    </xf>
    <xf numFmtId="0" fontId="80" fillId="0" borderId="47" xfId="0" applyFont="1" applyBorder="1" applyAlignment="1">
      <alignment horizontal="right" wrapText="1"/>
    </xf>
    <xf numFmtId="167" fontId="44" fillId="20" borderId="48" xfId="0" applyNumberFormat="1" applyFont="1" applyFill="1" applyBorder="1" applyAlignment="1">
      <alignment horizontal="center"/>
    </xf>
    <xf numFmtId="0" fontId="1" fillId="0" borderId="49" xfId="0" applyFont="1" applyBorder="1" applyAlignment="1">
      <alignment wrapText="1"/>
    </xf>
    <xf numFmtId="192" fontId="1" fillId="0" borderId="50" xfId="0" applyNumberFormat="1" applyFont="1" applyBorder="1" applyAlignment="1">
      <alignment vertical="center"/>
    </xf>
    <xf numFmtId="167" fontId="1" fillId="0" borderId="51" xfId="0" applyNumberFormat="1" applyFont="1" applyBorder="1" applyAlignment="1">
      <alignment horizontal="center"/>
    </xf>
    <xf numFmtId="0" fontId="79" fillId="71" borderId="52" xfId="0" applyFont="1" applyFill="1" applyBorder="1" applyAlignment="1">
      <alignment wrapText="1"/>
    </xf>
    <xf numFmtId="192" fontId="79" fillId="71" borderId="53" xfId="0" applyNumberFormat="1" applyFont="1" applyFill="1" applyBorder="1" applyAlignment="1">
      <alignment vertical="center"/>
    </xf>
    <xf numFmtId="167" fontId="79" fillId="71" borderId="54" xfId="0" applyNumberFormat="1" applyFont="1" applyFill="1" applyBorder="1" applyAlignment="1">
      <alignment horizontal="center"/>
    </xf>
    <xf numFmtId="167" fontId="82" fillId="0" borderId="0" xfId="0" applyNumberFormat="1" applyFont="1" applyFill="1" applyBorder="1" applyAlignment="1">
      <alignment horizontal="center"/>
    </xf>
    <xf numFmtId="192" fontId="1" fillId="0" borderId="55" xfId="0" applyNumberFormat="1" applyFont="1" applyBorder="1" applyAlignment="1">
      <alignment vertical="center"/>
    </xf>
    <xf numFmtId="167" fontId="1" fillId="0" borderId="56" xfId="0" applyNumberFormat="1" applyFont="1" applyBorder="1" applyAlignment="1">
      <alignment horizontal="center"/>
    </xf>
    <xf numFmtId="0" fontId="80" fillId="0" borderId="49" xfId="0" applyFont="1" applyBorder="1" applyAlignment="1">
      <alignment horizontal="right" wrapText="1"/>
    </xf>
    <xf numFmtId="167" fontId="1" fillId="0" borderId="57" xfId="0" applyNumberFormat="1" applyFont="1" applyBorder="1" applyAlignment="1">
      <alignment horizontal="center"/>
    </xf>
    <xf numFmtId="0" fontId="1" fillId="0" borderId="32" xfId="0" applyFont="1" applyBorder="1" applyAlignment="1">
      <alignment horizontal="center"/>
    </xf>
    <xf numFmtId="0" fontId="79" fillId="71" borderId="58" xfId="0" applyFont="1" applyFill="1" applyBorder="1" applyAlignment="1">
      <alignment wrapText="1"/>
    </xf>
    <xf numFmtId="192" fontId="79" fillId="71" borderId="59" xfId="0" applyNumberFormat="1" applyFont="1" applyFill="1" applyBorder="1" applyAlignment="1">
      <alignment vertical="center"/>
    </xf>
    <xf numFmtId="167" fontId="79" fillId="71" borderId="60" xfId="0" applyNumberFormat="1" applyFont="1" applyFill="1" applyBorder="1" applyAlignment="1">
      <alignment horizontal="center"/>
    </xf>
    <xf numFmtId="0" fontId="1" fillId="0" borderId="25" xfId="0" applyFont="1" applyBorder="1" applyAlignment="1">
      <alignment vertical="center"/>
    </xf>
    <xf numFmtId="192" fontId="1" fillId="0" borderId="6" xfId="0" applyNumberFormat="1" applyFont="1" applyBorder="1" applyAlignment="1"/>
    <xf numFmtId="0" fontId="81" fillId="0" borderId="0" xfId="0" applyFont="1" applyAlignment="1"/>
    <xf numFmtId="0" fontId="2" fillId="69" borderId="32" xfId="10" applyFont="1" applyFill="1" applyBorder="1" applyAlignment="1" applyProtection="1">
      <alignment horizontal="left" vertical="center"/>
      <protection locked="0"/>
    </xf>
    <xf numFmtId="0" fontId="43" fillId="69" borderId="28" xfId="17" applyFont="1" applyFill="1" applyBorder="1" applyAlignment="1" applyProtection="1">
      <protection locked="0"/>
    </xf>
    <xf numFmtId="192" fontId="1" fillId="71" borderId="28" xfId="0" applyNumberFormat="1" applyFont="1" applyFill="1" applyBorder="1"/>
    <xf numFmtId="0" fontId="79" fillId="0" borderId="0" xfId="0" applyFont="1" applyAlignment="1">
      <alignment horizontal="center"/>
    </xf>
    <xf numFmtId="0" fontId="1" fillId="0" borderId="30" xfId="0" applyFont="1" applyBorder="1"/>
    <xf numFmtId="0" fontId="1" fillId="0" borderId="37" xfId="0" applyFont="1" applyBorder="1"/>
    <xf numFmtId="0" fontId="1" fillId="0" borderId="27" xfId="0" applyFont="1" applyBorder="1" applyAlignment="1">
      <alignment horizontal="center" vertical="center"/>
    </xf>
    <xf numFmtId="164" fontId="2" fillId="69" borderId="25" xfId="3" applyNumberFormat="1" applyFont="1" applyFill="1" applyBorder="1" applyAlignment="1" applyProtection="1">
      <alignment horizontal="center" vertical="center" wrapText="1"/>
      <protection locked="0"/>
    </xf>
    <xf numFmtId="164" fontId="2" fillId="69" borderId="6" xfId="3" applyNumberFormat="1" applyFont="1" applyFill="1" applyBorder="1" applyAlignment="1" applyProtection="1">
      <alignment horizontal="center" vertical="center" wrapText="1"/>
      <protection locked="0"/>
    </xf>
    <xf numFmtId="164" fontId="2" fillId="69" borderId="27" xfId="3" applyNumberFormat="1" applyFont="1" applyFill="1" applyBorder="1" applyAlignment="1" applyProtection="1">
      <alignment horizontal="center" vertical="center" wrapText="1"/>
      <protection locked="0"/>
    </xf>
    <xf numFmtId="0" fontId="2" fillId="69" borderId="25" xfId="7" applyFont="1" applyFill="1" applyBorder="1" applyAlignment="1" applyProtection="1">
      <alignment horizontal="right" vertical="center"/>
      <protection locked="0"/>
    </xf>
    <xf numFmtId="192" fontId="1" fillId="0" borderId="25" xfId="0" applyNumberFormat="1" applyFont="1" applyBorder="1" applyAlignment="1"/>
    <xf numFmtId="192" fontId="1" fillId="0" borderId="27" xfId="0" applyNumberFormat="1" applyFont="1" applyBorder="1" applyAlignment="1"/>
    <xf numFmtId="192" fontId="1" fillId="71" borderId="61" xfId="0" applyNumberFormat="1" applyFont="1" applyFill="1" applyBorder="1" applyAlignment="1"/>
    <xf numFmtId="0" fontId="43" fillId="69" borderId="29" xfId="17" applyFont="1" applyFill="1" applyBorder="1" applyAlignment="1" applyProtection="1">
      <protection locked="0"/>
    </xf>
    <xf numFmtId="192" fontId="1" fillId="71" borderId="32" xfId="0" applyNumberFormat="1" applyFont="1" applyFill="1" applyBorder="1"/>
    <xf numFmtId="192" fontId="1" fillId="71" borderId="29" xfId="0" applyNumberFormat="1" applyFont="1" applyFill="1" applyBorder="1"/>
    <xf numFmtId="192" fontId="1" fillId="71" borderId="62" xfId="0" applyNumberFormat="1" applyFont="1" applyFill="1" applyBorder="1"/>
    <xf numFmtId="0" fontId="1" fillId="0" borderId="0" xfId="0" applyFont="1" applyBorder="1" applyAlignment="1">
      <alignment vertical="center"/>
    </xf>
    <xf numFmtId="0" fontId="1" fillId="0" borderId="26" xfId="0" applyFont="1" applyBorder="1"/>
    <xf numFmtId="0" fontId="81" fillId="0" borderId="0" xfId="0" applyFont="1" applyAlignment="1">
      <alignment wrapText="1"/>
    </xf>
    <xf numFmtId="0" fontId="1" fillId="0" borderId="25" xfId="0" applyFont="1" applyBorder="1"/>
    <xf numFmtId="0" fontId="1" fillId="0" borderId="6" xfId="0" applyFont="1" applyBorder="1"/>
    <xf numFmtId="0" fontId="1" fillId="0" borderId="63" xfId="0" applyFont="1" applyBorder="1" applyAlignment="1">
      <alignment wrapText="1"/>
    </xf>
    <xf numFmtId="0" fontId="1" fillId="0" borderId="32" xfId="0" applyFont="1" applyBorder="1"/>
    <xf numFmtId="0" fontId="79" fillId="0" borderId="28" xfId="0" applyFont="1" applyBorder="1"/>
    <xf numFmtId="192" fontId="43" fillId="71" borderId="28" xfId="17" applyNumberFormat="1" applyFont="1" applyFill="1" applyBorder="1" applyAlignment="1" applyProtection="1">
      <protection locked="0"/>
    </xf>
    <xf numFmtId="0" fontId="1" fillId="0" borderId="64" xfId="0" applyFont="1" applyBorder="1" applyAlignment="1">
      <alignment horizontal="center"/>
    </xf>
    <xf numFmtId="0" fontId="1" fillId="0" borderId="65" xfId="0" applyFont="1" applyBorder="1" applyAlignment="1">
      <alignment horizontal="center"/>
    </xf>
    <xf numFmtId="0" fontId="1" fillId="0" borderId="26" xfId="0" applyFont="1" applyBorder="1" applyAlignment="1">
      <alignment horizontal="center"/>
    </xf>
    <xf numFmtId="0" fontId="1" fillId="0" borderId="37" xfId="0" applyFont="1" applyBorder="1" applyAlignment="1">
      <alignment horizontal="center"/>
    </xf>
    <xf numFmtId="0" fontId="81" fillId="0" borderId="0" xfId="0" applyFont="1" applyAlignment="1">
      <alignment horizontal="center"/>
    </xf>
    <xf numFmtId="0" fontId="2" fillId="69" borderId="25" xfId="7" applyFont="1" applyFill="1" applyBorder="1" applyAlignment="1" applyProtection="1">
      <alignment horizontal="left" vertical="center"/>
      <protection locked="0"/>
    </xf>
    <xf numFmtId="0" fontId="2" fillId="69" borderId="6" xfId="7" applyFont="1" applyFill="1" applyBorder="1" applyProtection="1">
      <protection locked="0"/>
    </xf>
    <xf numFmtId="0" fontId="2" fillId="0" borderId="6" xfId="14" applyFont="1" applyFill="1" applyBorder="1" applyAlignment="1" applyProtection="1">
      <alignment horizontal="center" vertical="center" wrapText="1"/>
      <protection locked="0"/>
    </xf>
    <xf numFmtId="0" fontId="2" fillId="69" borderId="6" xfId="14" applyFont="1" applyFill="1" applyBorder="1" applyAlignment="1" applyProtection="1">
      <alignment horizontal="center" vertical="center" wrapText="1"/>
      <protection locked="0"/>
    </xf>
    <xf numFmtId="3" fontId="2" fillId="69" borderId="6" xfId="3" applyNumberFormat="1" applyFont="1" applyFill="1" applyBorder="1" applyAlignment="1" applyProtection="1">
      <alignment horizontal="center" vertical="center" wrapText="1"/>
      <protection locked="0"/>
    </xf>
    <xf numFmtId="9" fontId="2" fillId="69" borderId="6" xfId="16" applyNumberFormat="1" applyFont="1" applyFill="1" applyBorder="1" applyAlignment="1" applyProtection="1">
      <alignment horizontal="center" vertical="center"/>
      <protection locked="0"/>
    </xf>
    <xf numFmtId="0" fontId="85" fillId="69" borderId="6" xfId="12" applyFont="1" applyFill="1" applyBorder="1" applyAlignment="1">
      <alignment horizontal="left" vertical="center"/>
    </xf>
    <xf numFmtId="0" fontId="83" fillId="69" borderId="6" xfId="12" applyFont="1" applyFill="1" applyBorder="1" applyAlignment="1">
      <alignment wrapText="1"/>
    </xf>
    <xf numFmtId="192" fontId="2" fillId="71" borderId="6" xfId="7" applyNumberFormat="1" applyFont="1" applyFill="1" applyBorder="1" applyProtection="1">
      <protection locked="0"/>
    </xf>
    <xf numFmtId="192" fontId="2" fillId="71" borderId="6" xfId="3" applyNumberFormat="1" applyFont="1" applyFill="1" applyBorder="1" applyProtection="1">
      <protection locked="0"/>
    </xf>
    <xf numFmtId="192" fontId="2" fillId="69" borderId="6" xfId="7" applyNumberFormat="1" applyFont="1" applyFill="1" applyBorder="1" applyProtection="1">
      <protection locked="0"/>
    </xf>
    <xf numFmtId="3" fontId="2" fillId="71" borderId="27" xfId="7" applyNumberFormat="1" applyFont="1" applyFill="1" applyBorder="1" applyProtection="1">
      <protection locked="0"/>
    </xf>
    <xf numFmtId="0" fontId="85" fillId="69" borderId="6" xfId="12" applyFont="1" applyFill="1" applyBorder="1" applyAlignment="1">
      <alignment horizontal="left" vertical="center" wrapText="1"/>
    </xf>
    <xf numFmtId="165" fontId="2" fillId="69" borderId="6" xfId="9" applyNumberFormat="1" applyFont="1" applyFill="1" applyBorder="1" applyAlignment="1" applyProtection="1">
      <alignment horizontal="right" wrapText="1"/>
      <protection locked="0"/>
    </xf>
    <xf numFmtId="0" fontId="85" fillId="0" borderId="6" xfId="12" applyFont="1" applyFill="1" applyBorder="1" applyAlignment="1">
      <alignment horizontal="left" vertical="center" wrapText="1"/>
    </xf>
    <xf numFmtId="165" fontId="2" fillId="72" borderId="6" xfId="9" applyNumberFormat="1" applyFont="1" applyFill="1" applyBorder="1" applyAlignment="1" applyProtection="1">
      <alignment horizontal="right" wrapText="1"/>
      <protection locked="0"/>
    </xf>
    <xf numFmtId="0" fontId="83" fillId="0" borderId="6" xfId="12" applyFont="1" applyFill="1" applyBorder="1" applyAlignment="1">
      <alignment wrapText="1"/>
    </xf>
    <xf numFmtId="192" fontId="2" fillId="0" borderId="6" xfId="3" applyNumberFormat="1" applyFont="1" applyFill="1" applyBorder="1" applyProtection="1">
      <protection locked="0"/>
    </xf>
    <xf numFmtId="0" fontId="85" fillId="69" borderId="6" xfId="10" applyFont="1" applyFill="1" applyBorder="1" applyAlignment="1" applyProtection="1">
      <alignment horizontal="left" vertical="center"/>
      <protection locked="0"/>
    </xf>
    <xf numFmtId="0" fontId="83" fillId="69" borderId="6" xfId="20962" applyFont="1" applyFill="1" applyBorder="1" applyAlignment="1" applyProtection="1"/>
    <xf numFmtId="3" fontId="43" fillId="71" borderId="28" xfId="17" applyNumberFormat="1" applyFont="1" applyFill="1" applyBorder="1" applyAlignment="1" applyProtection="1">
      <protection locked="0"/>
    </xf>
    <xf numFmtId="192" fontId="43" fillId="71" borderId="28" xfId="3" applyNumberFormat="1" applyFont="1" applyFill="1" applyBorder="1" applyAlignment="1" applyProtection="1">
      <protection locked="0"/>
    </xf>
    <xf numFmtId="192" fontId="2" fillId="69" borderId="28" xfId="7" applyNumberFormat="1" applyFont="1" applyFill="1" applyBorder="1" applyProtection="1">
      <protection locked="0"/>
    </xf>
    <xf numFmtId="164" fontId="43" fillId="71" borderId="29" xfId="3" applyNumberFormat="1" applyFont="1" applyFill="1" applyBorder="1" applyAlignment="1" applyProtection="1">
      <protection locked="0"/>
    </xf>
    <xf numFmtId="192" fontId="1"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4" fillId="0" borderId="0" xfId="0" applyFont="1" applyFill="1" applyAlignment="1">
      <alignment horizontal="right"/>
    </xf>
    <xf numFmtId="0" fontId="1" fillId="0" borderId="25" xfId="0" applyFont="1" applyFill="1" applyBorder="1" applyAlignment="1">
      <alignment horizontal="center" vertical="center"/>
    </xf>
    <xf numFmtId="0" fontId="43" fillId="0" borderId="6" xfId="0" applyFont="1" applyFill="1" applyBorder="1" applyAlignment="1" applyProtection="1">
      <alignment horizontal="left"/>
      <protection locked="0"/>
    </xf>
    <xf numFmtId="192" fontId="2" fillId="71" borderId="6" xfId="0" applyNumberFormat="1" applyFont="1" applyFill="1" applyBorder="1" applyAlignment="1" applyProtection="1">
      <alignment horizontal="right"/>
    </xf>
    <xf numFmtId="0" fontId="2" fillId="0" borderId="31" xfId="0" applyNumberFormat="1" applyFont="1" applyFill="1" applyBorder="1" applyAlignment="1">
      <alignment horizontal="left" vertical="center" wrapText="1"/>
    </xf>
    <xf numFmtId="0" fontId="43" fillId="0" borderId="31" xfId="0" applyNumberFormat="1" applyFont="1" applyFill="1" applyBorder="1" applyAlignment="1">
      <alignment vertical="center" wrapText="1"/>
    </xf>
    <xf numFmtId="0" fontId="44" fillId="0" borderId="6" xfId="0" applyFont="1" applyFill="1" applyBorder="1" applyAlignment="1" applyProtection="1">
      <alignment horizontal="left" vertical="center" indent="17"/>
      <protection locked="0"/>
    </xf>
    <xf numFmtId="0" fontId="1" fillId="0" borderId="32" xfId="0" applyFont="1" applyFill="1" applyBorder="1" applyAlignment="1">
      <alignment horizontal="center" vertical="center"/>
    </xf>
    <xf numFmtId="0" fontId="43" fillId="0" borderId="66" xfId="0" applyNumberFormat="1" applyFont="1" applyFill="1" applyBorder="1" applyAlignment="1">
      <alignment vertical="center" wrapText="1"/>
    </xf>
    <xf numFmtId="192" fontId="2" fillId="0" borderId="28" xfId="0" applyNumberFormat="1" applyFont="1" applyFill="1" applyBorder="1" applyAlignment="1" applyProtection="1">
      <alignment horizontal="right"/>
    </xf>
    <xf numFmtId="192" fontId="2" fillId="71" borderId="28" xfId="0" applyNumberFormat="1" applyFont="1" applyFill="1" applyBorder="1" applyAlignment="1" applyProtection="1">
      <alignment horizontal="right"/>
    </xf>
    <xf numFmtId="0" fontId="83" fillId="0" borderId="6" xfId="20961" applyFont="1" applyFill="1" applyBorder="1" applyAlignment="1" applyProtection="1">
      <alignment horizontal="center" vertical="center"/>
    </xf>
    <xf numFmtId="0" fontId="2" fillId="69" borderId="6" xfId="20961" applyFont="1" applyFill="1" applyBorder="1" applyAlignment="1" applyProtection="1">
      <alignment horizontal="right" indent="1"/>
    </xf>
    <xf numFmtId="0" fontId="2" fillId="69" borderId="40" xfId="20961" applyFont="1" applyFill="1" applyBorder="1" applyAlignment="1" applyProtection="1">
      <alignment horizontal="right" indent="1"/>
    </xf>
    <xf numFmtId="0" fontId="86" fillId="0" borderId="0" xfId="0" applyFont="1" applyBorder="1" applyAlignment="1">
      <alignment wrapText="1"/>
    </xf>
    <xf numFmtId="0" fontId="2" fillId="69" borderId="6" xfId="20961" applyFont="1" applyFill="1" applyBorder="1" applyAlignment="1" applyProtection="1"/>
    <xf numFmtId="0" fontId="43" fillId="0" borderId="6"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2" fillId="0" borderId="28" xfId="0" applyFont="1" applyBorder="1" applyAlignment="1">
      <alignment vertical="center" wrapText="1"/>
    </xf>
    <xf numFmtId="0" fontId="43" fillId="0" borderId="0" xfId="0" applyFont="1" applyAlignment="1">
      <alignment horizontal="center"/>
    </xf>
    <xf numFmtId="0" fontId="1" fillId="0" borderId="0" xfId="0" applyFont="1" applyAlignment="1">
      <alignment horizontal="left" indent="1"/>
    </xf>
    <xf numFmtId="0" fontId="2" fillId="0" borderId="30" xfId="12" applyFont="1" applyFill="1" applyBorder="1" applyAlignment="1" applyProtection="1">
      <alignment vertical="center"/>
    </xf>
    <xf numFmtId="0" fontId="2" fillId="0" borderId="26" xfId="12" applyFont="1" applyFill="1" applyBorder="1" applyAlignment="1" applyProtection="1">
      <alignment vertical="center"/>
    </xf>
    <xf numFmtId="192" fontId="79" fillId="71" borderId="28" xfId="0" applyNumberFormat="1" applyFont="1" applyFill="1" applyBorder="1" applyAlignment="1">
      <alignment horizontal="center" vertical="center"/>
    </xf>
    <xf numFmtId="0" fontId="1" fillId="0" borderId="6" xfId="0" applyFont="1" applyBorder="1" applyAlignment="1">
      <alignment wrapText="1"/>
    </xf>
    <xf numFmtId="0" fontId="1" fillId="0" borderId="6" xfId="0" applyFont="1" applyFill="1" applyBorder="1" applyAlignment="1"/>
    <xf numFmtId="0" fontId="79" fillId="71" borderId="6" xfId="0" applyFont="1" applyFill="1" applyBorder="1" applyAlignment="1">
      <alignment wrapText="1"/>
    </xf>
    <xf numFmtId="0" fontId="79" fillId="71" borderId="28" xfId="0" applyFont="1" applyFill="1" applyBorder="1" applyAlignment="1">
      <alignment wrapText="1"/>
    </xf>
    <xf numFmtId="0" fontId="1" fillId="0" borderId="30" xfId="0" applyFont="1" applyBorder="1" applyAlignment="1">
      <alignment horizontal="center" vertical="center"/>
    </xf>
    <xf numFmtId="192" fontId="1" fillId="71" borderId="37" xfId="0" applyNumberFormat="1" applyFont="1" applyFill="1" applyBorder="1" applyAlignment="1">
      <alignment horizontal="center" vertical="center"/>
    </xf>
    <xf numFmtId="0" fontId="1" fillId="0" borderId="0" xfId="0" applyFont="1" applyAlignment="1"/>
    <xf numFmtId="192" fontId="1" fillId="0" borderId="27" xfId="0" applyNumberFormat="1" applyFont="1" applyBorder="1" applyAlignment="1">
      <alignment wrapText="1"/>
    </xf>
    <xf numFmtId="192" fontId="1" fillId="71" borderId="27" xfId="0" applyNumberFormat="1" applyFont="1" applyFill="1" applyBorder="1" applyAlignment="1">
      <alignment horizontal="center" vertical="center" wrapText="1"/>
    </xf>
    <xf numFmtId="192" fontId="1" fillId="71" borderId="29" xfId="0" applyNumberFormat="1" applyFont="1" applyFill="1" applyBorder="1" applyAlignment="1">
      <alignment horizontal="center" vertical="center" wrapText="1"/>
    </xf>
    <xf numFmtId="0" fontId="43" fillId="0" borderId="0" xfId="12" applyFont="1" applyFill="1" applyBorder="1" applyAlignment="1" applyProtection="1">
      <alignment horizontal="center"/>
    </xf>
    <xf numFmtId="0" fontId="1" fillId="0" borderId="47" xfId="0" applyFont="1" applyBorder="1" applyAlignment="1">
      <alignment horizontal="left" wrapText="1" indent="1"/>
    </xf>
    <xf numFmtId="0" fontId="80" fillId="0" borderId="47" xfId="0" applyFont="1" applyBorder="1" applyAlignment="1">
      <alignment horizontal="left" wrapText="1" indent="1"/>
    </xf>
    <xf numFmtId="0" fontId="80" fillId="0" borderId="47" xfId="0" applyFont="1" applyFill="1" applyBorder="1" applyAlignment="1">
      <alignment horizontal="right" wrapText="1"/>
    </xf>
    <xf numFmtId="0" fontId="2" fillId="69" borderId="6" xfId="12" applyFont="1" applyFill="1" applyBorder="1" applyAlignment="1">
      <alignment horizontal="center" vertical="center" wrapText="1"/>
    </xf>
    <xf numFmtId="0" fontId="43" fillId="0" borderId="0" xfId="9" applyFont="1" applyFill="1" applyBorder="1" applyAlignment="1" applyProtection="1">
      <alignment horizontal="center" vertical="center"/>
      <protection locked="0"/>
    </xf>
    <xf numFmtId="164" fontId="2" fillId="0" borderId="6" xfId="3" applyNumberFormat="1" applyFont="1" applyFill="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7" fillId="0" borderId="0" xfId="12" applyFont="1" applyFill="1" applyBorder="1" applyAlignment="1" applyProtection="1"/>
    <xf numFmtId="0" fontId="88" fillId="0" borderId="0" xfId="12"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2" fillId="0" borderId="6" xfId="0" applyFont="1" applyFill="1" applyBorder="1" applyAlignment="1" applyProtection="1">
      <alignment horizontal="left" indent="4"/>
      <protection locked="0"/>
    </xf>
    <xf numFmtId="0" fontId="2" fillId="0" borderId="31" xfId="0" applyNumberFormat="1" applyFont="1" applyFill="1" applyBorder="1" applyAlignment="1">
      <alignment horizontal="left" vertical="center" wrapText="1" indent="4"/>
    </xf>
    <xf numFmtId="0" fontId="2" fillId="0" borderId="6" xfId="0" applyFont="1" applyFill="1" applyBorder="1" applyAlignment="1" applyProtection="1">
      <alignment horizontal="left" vertical="center" indent="11"/>
      <protection locked="0"/>
    </xf>
    <xf numFmtId="0" fontId="89" fillId="0" borderId="31" xfId="0" applyNumberFormat="1" applyFont="1" applyFill="1" applyBorder="1" applyAlignment="1">
      <alignment horizontal="left" vertical="center" wrapText="1"/>
    </xf>
    <xf numFmtId="0" fontId="88" fillId="0" borderId="31" xfId="0" applyNumberFormat="1" applyFont="1" applyFill="1" applyBorder="1" applyAlignment="1">
      <alignment vertical="center" wrapText="1"/>
    </xf>
    <xf numFmtId="0" fontId="5" fillId="0" borderId="0" xfId="18" applyAlignment="1" applyProtection="1"/>
    <xf numFmtId="0" fontId="5" fillId="0" borderId="6" xfId="18" applyFill="1" applyBorder="1" applyAlignment="1" applyProtection="1"/>
    <xf numFmtId="0" fontId="5" fillId="0" borderId="6" xfId="18" applyFill="1" applyBorder="1" applyAlignment="1" applyProtection="1">
      <alignment horizontal="left" vertical="center" wrapText="1"/>
    </xf>
    <xf numFmtId="0" fontId="1" fillId="0" borderId="47" xfId="0" applyFont="1" applyFill="1" applyBorder="1" applyAlignment="1">
      <alignment wrapText="1"/>
    </xf>
    <xf numFmtId="0" fontId="1" fillId="0" borderId="6" xfId="0" applyFont="1" applyBorder="1" applyAlignment="1">
      <alignment horizontal="center" vertical="center" wrapText="1"/>
    </xf>
    <xf numFmtId="0" fontId="79" fillId="0" borderId="39" xfId="0" applyFont="1" applyFill="1" applyBorder="1" applyAlignment="1">
      <alignment horizontal="center" vertical="center" wrapText="1"/>
    </xf>
    <xf numFmtId="0" fontId="2" fillId="0" borderId="27" xfId="3" applyNumberFormat="1" applyFont="1" applyFill="1" applyBorder="1" applyAlignment="1" applyProtection="1">
      <alignment horizontal="center" vertical="center" wrapText="1"/>
      <protection locked="0"/>
    </xf>
    <xf numFmtId="0" fontId="43" fillId="0" borderId="12" xfId="0" applyFont="1" applyFill="1" applyBorder="1" applyAlignment="1" applyProtection="1">
      <alignment horizontal="left"/>
    </xf>
    <xf numFmtId="0" fontId="3" fillId="0" borderId="64" xfId="0" applyFont="1" applyBorder="1"/>
    <xf numFmtId="0" fontId="3" fillId="0" borderId="65" xfId="0" applyFont="1" applyBorder="1"/>
    <xf numFmtId="0" fontId="3" fillId="0" borderId="26" xfId="0" applyFont="1" applyBorder="1" applyAlignment="1">
      <alignment horizontal="center" vertical="center"/>
    </xf>
    <xf numFmtId="0" fontId="3" fillId="0" borderId="67" xfId="0" applyFont="1" applyBorder="1" applyAlignment="1">
      <alignment horizontal="center" vertical="center"/>
    </xf>
    <xf numFmtId="0" fontId="3" fillId="0" borderId="37" xfId="0" applyFont="1" applyBorder="1" applyAlignment="1">
      <alignment horizontal="center" vertical="center"/>
    </xf>
    <xf numFmtId="0" fontId="90" fillId="0" borderId="0" xfId="0" applyFont="1"/>
    <xf numFmtId="0" fontId="3" fillId="0" borderId="63" xfId="0" applyFont="1" applyBorder="1"/>
    <xf numFmtId="192" fontId="1" fillId="0" borderId="34" xfId="0" applyNumberFormat="1" applyFont="1" applyBorder="1" applyAlignment="1"/>
    <xf numFmtId="0" fontId="3" fillId="0" borderId="0" xfId="0" applyFont="1"/>
    <xf numFmtId="0" fontId="3" fillId="0" borderId="26" xfId="0" applyFont="1" applyBorder="1" applyAlignment="1">
      <alignment wrapText="1"/>
    </xf>
    <xf numFmtId="0" fontId="3" fillId="0" borderId="67" xfId="0" applyFont="1" applyBorder="1" applyAlignment="1">
      <alignment wrapText="1"/>
    </xf>
    <xf numFmtId="0" fontId="3" fillId="0" borderId="37" xfId="0" applyFont="1" applyBorder="1" applyAlignment="1">
      <alignment wrapText="1"/>
    </xf>
    <xf numFmtId="0" fontId="3" fillId="0" borderId="6" xfId="0" applyFont="1" applyFill="1" applyBorder="1" applyAlignment="1">
      <alignment horizontal="center" vertical="center" wrapText="1"/>
    </xf>
    <xf numFmtId="192" fontId="3" fillId="0" borderId="6" xfId="0" applyNumberFormat="1" applyFont="1" applyBorder="1"/>
    <xf numFmtId="192" fontId="3" fillId="0" borderId="6" xfId="0" applyNumberFormat="1" applyFont="1" applyFill="1" applyBorder="1"/>
    <xf numFmtId="192" fontId="3" fillId="0" borderId="12" xfId="0" applyNumberFormat="1" applyFont="1" applyBorder="1"/>
    <xf numFmtId="192" fontId="3" fillId="71" borderId="28" xfId="0" applyNumberFormat="1" applyFont="1" applyFill="1" applyBorder="1"/>
    <xf numFmtId="9" fontId="3" fillId="0" borderId="27" xfId="1" applyFont="1" applyBorder="1"/>
    <xf numFmtId="9" fontId="3" fillId="71" borderId="29" xfId="1" applyFont="1" applyFill="1" applyBorder="1"/>
    <xf numFmtId="0" fontId="79" fillId="0" borderId="0" xfId="0" applyFont="1" applyFill="1" applyBorder="1" applyAlignment="1">
      <alignment horizontal="center" wrapText="1"/>
    </xf>
    <xf numFmtId="167" fontId="1" fillId="0" borderId="6" xfId="0" applyNumberFormat="1" applyFont="1" applyBorder="1" applyAlignment="1"/>
    <xf numFmtId="167" fontId="1" fillId="71" borderId="28" xfId="0" applyNumberFormat="1" applyFont="1" applyFill="1" applyBorder="1"/>
    <xf numFmtId="0" fontId="1" fillId="0" borderId="0" xfId="0" applyFont="1" applyFill="1" applyBorder="1" applyAlignment="1">
      <alignment vertical="center" wrapText="1"/>
    </xf>
    <xf numFmtId="0" fontId="1" fillId="0" borderId="68" xfId="0" applyFont="1" applyFill="1" applyBorder="1" applyAlignment="1">
      <alignment vertical="center" wrapText="1"/>
    </xf>
    <xf numFmtId="0" fontId="1" fillId="0" borderId="25" xfId="0" applyFont="1" applyFill="1" applyBorder="1"/>
    <xf numFmtId="0" fontId="1" fillId="0" borderId="25" xfId="0" applyFont="1" applyFill="1" applyBorder="1" applyAlignment="1">
      <alignment horizontal="center"/>
    </xf>
    <xf numFmtId="167" fontId="78" fillId="0" borderId="0" xfId="0" applyNumberFormat="1" applyFont="1" applyFill="1"/>
    <xf numFmtId="192" fontId="79" fillId="71" borderId="28" xfId="0" applyNumberFormat="1" applyFont="1" applyFill="1" applyBorder="1" applyAlignment="1">
      <alignment horizontal="left" vertical="center" wrapText="1"/>
    </xf>
    <xf numFmtId="0" fontId="79" fillId="0" borderId="24" xfId="0" applyFont="1" applyBorder="1" applyAlignment="1">
      <alignment horizontal="left"/>
    </xf>
    <xf numFmtId="0" fontId="79" fillId="71" borderId="69" xfId="0" applyFont="1" applyFill="1" applyBorder="1" applyAlignment="1">
      <alignment wrapText="1"/>
    </xf>
    <xf numFmtId="0" fontId="89" fillId="0" borderId="0" xfId="0" applyFont="1" applyAlignment="1">
      <alignment wrapText="1"/>
    </xf>
    <xf numFmtId="0" fontId="2" fillId="0" borderId="0" xfId="0" applyFont="1" applyAlignment="1">
      <alignment wrapText="1"/>
    </xf>
    <xf numFmtId="0" fontId="3" fillId="0" borderId="0" xfId="0" applyFont="1" applyFill="1"/>
    <xf numFmtId="0" fontId="92" fillId="69" borderId="70" xfId="0" applyFont="1" applyFill="1" applyBorder="1" applyAlignment="1">
      <alignment horizontal="left"/>
    </xf>
    <xf numFmtId="0" fontId="92" fillId="69" borderId="71" xfId="0" applyFont="1" applyFill="1" applyBorder="1" applyAlignment="1">
      <alignment horizontal="left"/>
    </xf>
    <xf numFmtId="0" fontId="4" fillId="69" borderId="72" xfId="0" applyFont="1" applyFill="1" applyBorder="1" applyAlignment="1">
      <alignment vertical="center"/>
    </xf>
    <xf numFmtId="0" fontId="3" fillId="69" borderId="8" xfId="0" applyFont="1" applyFill="1" applyBorder="1" applyAlignment="1">
      <alignment vertical="center"/>
    </xf>
    <xf numFmtId="0" fontId="3" fillId="69" borderId="34" xfId="0" applyFont="1" applyFill="1" applyBorder="1" applyAlignment="1">
      <alignment vertical="center"/>
    </xf>
    <xf numFmtId="0" fontId="3" fillId="0" borderId="73" xfId="0" applyFont="1" applyFill="1" applyBorder="1" applyAlignment="1">
      <alignment horizontal="center" vertical="center"/>
    </xf>
    <xf numFmtId="0" fontId="3" fillId="0" borderId="16" xfId="0" applyFont="1" applyFill="1" applyBorder="1" applyAlignment="1">
      <alignment vertical="center"/>
    </xf>
    <xf numFmtId="169" fontId="8" fillId="2" borderId="0" xfId="21" applyBorder="1"/>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2" xfId="0" applyFont="1" applyFill="1" applyBorder="1" applyAlignment="1">
      <alignment horizontal="center" vertical="center"/>
    </xf>
    <xf numFmtId="0" fontId="4" fillId="0" borderId="28" xfId="0" applyFont="1" applyFill="1" applyBorder="1" applyAlignment="1">
      <alignment vertical="center"/>
    </xf>
    <xf numFmtId="0" fontId="3" fillId="69" borderId="63" xfId="0" applyFont="1" applyFill="1" applyBorder="1" applyAlignment="1">
      <alignment horizontal="center" vertical="center"/>
    </xf>
    <xf numFmtId="0" fontId="3" fillId="69" borderId="0" xfId="0" applyFont="1" applyFill="1" applyBorder="1" applyAlignment="1">
      <alignment vertical="center"/>
    </xf>
    <xf numFmtId="0" fontId="3" fillId="0" borderId="30" xfId="0" applyFont="1" applyFill="1" applyBorder="1" applyAlignment="1">
      <alignment horizontal="center" vertical="center"/>
    </xf>
    <xf numFmtId="0" fontId="3" fillId="0" borderId="26" xfId="0" applyFont="1" applyFill="1" applyBorder="1" applyAlignment="1">
      <alignment vertical="center"/>
    </xf>
    <xf numFmtId="169" fontId="8" fillId="2" borderId="65" xfId="21" applyBorder="1"/>
    <xf numFmtId="0" fontId="3" fillId="0" borderId="76" xfId="0" applyFont="1" applyFill="1" applyBorder="1" applyAlignment="1">
      <alignment horizontal="center" vertical="center"/>
    </xf>
    <xf numFmtId="0" fontId="3" fillId="0" borderId="40" xfId="0" applyFont="1" applyFill="1" applyBorder="1" applyAlignment="1">
      <alignment vertical="center"/>
    </xf>
    <xf numFmtId="169" fontId="8" fillId="2" borderId="35" xfId="21" applyBorder="1"/>
    <xf numFmtId="169" fontId="8" fillId="2" borderId="77" xfId="21" applyBorder="1"/>
    <xf numFmtId="169" fontId="8" fillId="2" borderId="66" xfId="21" applyBorder="1"/>
    <xf numFmtId="0" fontId="3" fillId="0" borderId="80" xfId="0" applyFont="1" applyFill="1" applyBorder="1" applyAlignment="1">
      <alignment horizontal="center" vertical="center"/>
    </xf>
    <xf numFmtId="0" fontId="3" fillId="0" borderId="81" xfId="0" applyFont="1" applyFill="1" applyBorder="1" applyAlignment="1">
      <alignment vertical="center"/>
    </xf>
    <xf numFmtId="169" fontId="8" fillId="2" borderId="7" xfId="21" applyBorder="1"/>
    <xf numFmtId="0" fontId="4" fillId="0" borderId="0" xfId="0" applyFont="1" applyFill="1" applyAlignment="1">
      <alignment horizontal="center"/>
    </xf>
    <xf numFmtId="0" fontId="79" fillId="0" borderId="6"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1" fillId="0" borderId="6" xfId="0" applyFont="1" applyFill="1" applyBorder="1"/>
    <xf numFmtId="192" fontId="1" fillId="0" borderId="6" xfId="0" applyNumberFormat="1" applyFont="1" applyFill="1" applyBorder="1" applyAlignment="1">
      <alignment horizontal="center" vertical="center"/>
    </xf>
    <xf numFmtId="192" fontId="1" fillId="0" borderId="27" xfId="0" applyNumberFormat="1" applyFont="1" applyFill="1" applyBorder="1" applyAlignment="1">
      <alignment horizontal="center" vertical="center"/>
    </xf>
    <xf numFmtId="0" fontId="1" fillId="0" borderId="6" xfId="0" applyFont="1" applyFill="1" applyBorder="1" applyAlignment="1">
      <alignment horizontal="left" indent="1"/>
    </xf>
    <xf numFmtId="192" fontId="80" fillId="0" borderId="6" xfId="0" applyNumberFormat="1" applyFont="1" applyFill="1" applyBorder="1" applyAlignment="1">
      <alignment horizontal="center" vertical="center"/>
    </xf>
    <xf numFmtId="0" fontId="80" fillId="0" borderId="6" xfId="0" applyFont="1" applyFill="1" applyBorder="1" applyAlignment="1">
      <alignment horizontal="left" indent="1"/>
    </xf>
    <xf numFmtId="192" fontId="79" fillId="71" borderId="29" xfId="0" applyNumberFormat="1" applyFont="1" applyFill="1" applyBorder="1" applyAlignment="1">
      <alignment horizontal="center" vertical="center"/>
    </xf>
    <xf numFmtId="0" fontId="87" fillId="0" borderId="0" xfId="12" applyFont="1" applyFill="1" applyBorder="1" applyProtection="1"/>
    <xf numFmtId="0" fontId="4" fillId="71" borderId="26" xfId="0" applyFont="1" applyFill="1" applyBorder="1" applyAlignment="1">
      <alignment horizontal="center" vertical="center" wrapText="1"/>
    </xf>
    <xf numFmtId="0" fontId="4" fillId="71" borderId="37" xfId="0" applyFont="1" applyFill="1" applyBorder="1" applyAlignment="1">
      <alignment horizontal="center" vertical="center" wrapText="1"/>
    </xf>
    <xf numFmtId="0" fontId="4" fillId="71" borderId="25" xfId="0" applyFont="1" applyFill="1" applyBorder="1" applyAlignment="1">
      <alignment horizontal="left" vertical="center" wrapText="1"/>
    </xf>
    <xf numFmtId="0" fontId="4" fillId="71" borderId="27"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8" fillId="0" borderId="32" xfId="7" applyNumberFormat="1" applyFont="1" applyFill="1" applyBorder="1" applyAlignment="1" applyProtection="1">
      <alignment horizontal="left" vertical="center"/>
      <protection locked="0"/>
    </xf>
    <xf numFmtId="0" fontId="89" fillId="0" borderId="28" xfId="10"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9" quotePrefix="1" applyNumberFormat="1" applyFont="1" applyFill="1" applyBorder="1" applyAlignment="1" applyProtection="1">
      <alignment horizontal="left"/>
      <protection locked="0"/>
    </xf>
    <xf numFmtId="3" fontId="93" fillId="71" borderId="27" xfId="0" applyNumberFormat="1" applyFont="1" applyFill="1" applyBorder="1" applyAlignment="1">
      <alignment vertical="center" wrapText="1"/>
    </xf>
    <xf numFmtId="3" fontId="93" fillId="71" borderId="28" xfId="0" applyNumberFormat="1" applyFont="1" applyFill="1" applyBorder="1" applyAlignment="1">
      <alignment vertical="center" wrapText="1"/>
    </xf>
    <xf numFmtId="3" fontId="93" fillId="71" borderId="29" xfId="0" applyNumberFormat="1" applyFont="1" applyFill="1" applyBorder="1" applyAlignment="1">
      <alignment vertical="center" wrapText="1"/>
    </xf>
    <xf numFmtId="0" fontId="5" fillId="0" borderId="6" xfId="18" applyFill="1" applyBorder="1" applyAlignment="1" applyProtection="1"/>
    <xf numFmtId="49" fontId="1" fillId="0" borderId="6" xfId="0" applyNumberFormat="1" applyFont="1" applyBorder="1" applyAlignment="1">
      <alignment horizontal="right"/>
    </xf>
    <xf numFmtId="0" fontId="2" fillId="69" borderId="6" xfId="20961" applyFont="1" applyFill="1" applyBorder="1" applyAlignment="1" applyProtection="1">
      <alignment horizontal="left" wrapText="1"/>
    </xf>
    <xf numFmtId="0" fontId="1" fillId="0" borderId="6" xfId="20961" applyFont="1" applyFill="1" applyBorder="1" applyAlignment="1" applyProtection="1">
      <alignment horizontal="left" wrapText="1"/>
    </xf>
    <xf numFmtId="0" fontId="2" fillId="0" borderId="6" xfId="20961" applyFont="1" applyFill="1" applyBorder="1" applyAlignment="1" applyProtection="1">
      <alignment horizontal="left" wrapText="1"/>
    </xf>
    <xf numFmtId="0" fontId="2" fillId="0" borderId="40" xfId="20961" applyFont="1" applyFill="1" applyBorder="1" applyAlignment="1" applyProtection="1">
      <alignment horizontal="left" wrapText="1"/>
    </xf>
    <xf numFmtId="0" fontId="0" fillId="0" borderId="0" xfId="0" applyAlignment="1">
      <alignment wrapText="1"/>
    </xf>
    <xf numFmtId="0" fontId="43" fillId="73" borderId="12" xfId="20964" applyFont="1" applyFill="1" applyBorder="1" applyAlignment="1">
      <alignment vertical="center"/>
    </xf>
    <xf numFmtId="0" fontId="43" fillId="73" borderId="8" xfId="20964" applyFont="1" applyFill="1" applyBorder="1" applyAlignment="1">
      <alignment vertical="center"/>
    </xf>
    <xf numFmtId="0" fontId="43" fillId="73" borderId="31" xfId="20964" applyFont="1" applyFill="1" applyBorder="1" applyAlignment="1">
      <alignment vertical="center"/>
    </xf>
    <xf numFmtId="0" fontId="95" fillId="62" borderId="40" xfId="20964" applyFont="1" applyFill="1" applyBorder="1" applyAlignment="1">
      <alignment horizontal="center" vertical="center"/>
    </xf>
    <xf numFmtId="0" fontId="95" fillId="62" borderId="31" xfId="20964" applyFont="1" applyFill="1" applyBorder="1" applyAlignment="1">
      <alignment horizontal="left" vertical="center" wrapText="1"/>
    </xf>
    <xf numFmtId="164" fontId="95" fillId="0" borderId="6" xfId="2" applyNumberFormat="1" applyFont="1" applyFill="1" applyBorder="1" applyAlignment="1" applyProtection="1">
      <alignment horizontal="right" vertical="center"/>
      <protection locked="0"/>
    </xf>
    <xf numFmtId="0" fontId="94" fillId="74" borderId="6" xfId="20964" applyFont="1" applyFill="1" applyBorder="1" applyAlignment="1">
      <alignment horizontal="center" vertical="center"/>
    </xf>
    <xf numFmtId="0" fontId="94" fillId="74" borderId="8" xfId="20964" applyFont="1" applyFill="1" applyBorder="1" applyAlignment="1">
      <alignment vertical="top" wrapText="1"/>
    </xf>
    <xf numFmtId="164" fontId="43" fillId="73" borderId="31" xfId="2" applyNumberFormat="1" applyFont="1" applyFill="1" applyBorder="1" applyAlignment="1">
      <alignment horizontal="right" vertical="center"/>
    </xf>
    <xf numFmtId="0" fontId="96" fillId="62" borderId="40" xfId="20964" applyFont="1" applyFill="1" applyBorder="1" applyAlignment="1">
      <alignment horizontal="center" vertical="center"/>
    </xf>
    <xf numFmtId="0" fontId="95" fillId="62" borderId="8" xfId="20964" applyFont="1" applyFill="1" applyBorder="1" applyAlignment="1">
      <alignment vertical="center" wrapText="1"/>
    </xf>
    <xf numFmtId="0" fontId="95" fillId="62" borderId="31" xfId="20964" applyFont="1" applyFill="1" applyBorder="1" applyAlignment="1">
      <alignment horizontal="left" vertical="center"/>
    </xf>
    <xf numFmtId="0" fontId="96" fillId="69" borderId="40" xfId="20964" applyFont="1" applyFill="1" applyBorder="1" applyAlignment="1">
      <alignment horizontal="center" vertical="center"/>
    </xf>
    <xf numFmtId="0" fontId="95" fillId="69" borderId="31" xfId="20964" applyFont="1" applyFill="1" applyBorder="1" applyAlignment="1">
      <alignment horizontal="left" vertical="center"/>
    </xf>
    <xf numFmtId="0" fontId="96" fillId="0" borderId="40" xfId="20964" applyFont="1" applyFill="1" applyBorder="1" applyAlignment="1">
      <alignment horizontal="center" vertical="center"/>
    </xf>
    <xf numFmtId="0" fontId="95" fillId="0" borderId="31" xfId="20964" applyFont="1" applyFill="1" applyBorder="1" applyAlignment="1">
      <alignment horizontal="left" vertical="center"/>
    </xf>
    <xf numFmtId="0" fontId="97" fillId="74" borderId="6" xfId="20964" applyFont="1" applyFill="1" applyBorder="1" applyAlignment="1">
      <alignment horizontal="center" vertical="center"/>
    </xf>
    <xf numFmtId="0" fontId="94" fillId="74" borderId="8" xfId="20964" applyFont="1" applyFill="1" applyBorder="1" applyAlignment="1">
      <alignment vertical="center"/>
    </xf>
    <xf numFmtId="164" fontId="95" fillId="74" borderId="6" xfId="2" applyNumberFormat="1" applyFont="1" applyFill="1" applyBorder="1" applyAlignment="1" applyProtection="1">
      <alignment horizontal="right" vertical="center"/>
      <protection locked="0"/>
    </xf>
    <xf numFmtId="0" fontId="94" fillId="73" borderId="12" xfId="20964" applyFont="1" applyFill="1" applyBorder="1" applyAlignment="1">
      <alignment vertical="center"/>
    </xf>
    <xf numFmtId="0" fontId="94" fillId="73" borderId="8" xfId="20964" applyFont="1" applyFill="1" applyBorder="1" applyAlignment="1">
      <alignment vertical="center"/>
    </xf>
    <xf numFmtId="164" fontId="94" fillId="73" borderId="31" xfId="2" applyNumberFormat="1" applyFont="1" applyFill="1" applyBorder="1" applyAlignment="1">
      <alignment horizontal="right" vertical="center"/>
    </xf>
    <xf numFmtId="0" fontId="99" fillId="69" borderId="40" xfId="20964" applyFont="1" applyFill="1" applyBorder="1" applyAlignment="1">
      <alignment horizontal="center" vertical="center"/>
    </xf>
    <xf numFmtId="0" fontId="100" fillId="74" borderId="6" xfId="20964" applyFont="1" applyFill="1" applyBorder="1" applyAlignment="1">
      <alignment horizontal="center" vertical="center"/>
    </xf>
    <xf numFmtId="0" fontId="43" fillId="74" borderId="8" xfId="20964" applyFont="1" applyFill="1" applyBorder="1" applyAlignment="1">
      <alignment vertical="center"/>
    </xf>
    <xf numFmtId="0" fontId="99" fillId="62" borderId="40" xfId="20964" applyFont="1" applyFill="1" applyBorder="1" applyAlignment="1">
      <alignment horizontal="center" vertical="center"/>
    </xf>
    <xf numFmtId="164" fontId="95" fillId="69" borderId="6" xfId="2" applyNumberFormat="1" applyFont="1" applyFill="1" applyBorder="1" applyAlignment="1" applyProtection="1">
      <alignment horizontal="right" vertical="center"/>
      <protection locked="0"/>
    </xf>
    <xf numFmtId="0" fontId="100" fillId="69" borderId="6" xfId="20964" applyFont="1" applyFill="1" applyBorder="1" applyAlignment="1">
      <alignment horizontal="center" vertical="center"/>
    </xf>
    <xf numFmtId="0" fontId="43" fillId="69" borderId="8" xfId="20964" applyFont="1" applyFill="1" applyBorder="1" applyAlignment="1">
      <alignment vertical="center"/>
    </xf>
    <xf numFmtId="0" fontId="96" fillId="62" borderId="6" xfId="20964" applyFont="1" applyFill="1" applyBorder="1" applyAlignment="1">
      <alignment horizontal="center" vertical="center"/>
    </xf>
    <xf numFmtId="0" fontId="17" fillId="62" borderId="6" xfId="20964" applyFont="1" applyFill="1" applyBorder="1" applyAlignment="1">
      <alignment horizontal="center" vertical="center"/>
    </xf>
    <xf numFmtId="0" fontId="3" fillId="0" borderId="6" xfId="0" applyFont="1" applyFill="1" applyBorder="1" applyAlignment="1">
      <alignment horizontal="left" vertical="center" wrapText="1"/>
    </xf>
    <xf numFmtId="10" fontId="89"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1" applyNumberFormat="1" applyFont="1" applyFill="1" applyBorder="1" applyAlignment="1">
      <alignment horizontal="left" vertical="center" wrapText="1"/>
    </xf>
    <xf numFmtId="10" fontId="4" fillId="71" borderId="6" xfId="0" applyNumberFormat="1" applyFont="1" applyFill="1" applyBorder="1" applyAlignment="1">
      <alignment horizontal="center" vertical="center" wrapText="1"/>
    </xf>
    <xf numFmtId="10" fontId="89" fillId="0" borderId="28" xfId="1" applyNumberFormat="1" applyFont="1" applyFill="1" applyBorder="1" applyAlignment="1" applyProtection="1">
      <alignment horizontal="left" vertical="center"/>
    </xf>
    <xf numFmtId="0" fontId="4" fillId="71"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71" borderId="72" xfId="0" applyFont="1" applyFill="1" applyBorder="1" applyAlignment="1">
      <alignment vertical="center" wrapText="1"/>
    </xf>
    <xf numFmtId="0" fontId="4" fillId="71" borderId="31" xfId="0" applyFont="1" applyFill="1" applyBorder="1" applyAlignment="1">
      <alignment vertical="center" wrapText="1"/>
    </xf>
    <xf numFmtId="0" fontId="4" fillId="71" borderId="84" xfId="0" applyFont="1" applyFill="1" applyBorder="1" applyAlignment="1">
      <alignment vertical="center" wrapText="1"/>
    </xf>
    <xf numFmtId="0" fontId="4" fillId="71" borderId="85" xfId="0" applyFont="1" applyFill="1" applyBorder="1" applyAlignment="1">
      <alignment vertical="center" wrapText="1"/>
    </xf>
    <xf numFmtId="0" fontId="1" fillId="0" borderId="6" xfId="0" applyFont="1" applyBorder="1"/>
    <xf numFmtId="0" fontId="5" fillId="0" borderId="6" xfId="18" applyFill="1" applyBorder="1" applyAlignment="1" applyProtection="1">
      <alignment horizontal="left" vertical="center"/>
    </xf>
    <xf numFmtId="0" fontId="5" fillId="0" borderId="6" xfId="18" applyBorder="1" applyAlignment="1" applyProtection="1"/>
    <xf numFmtId="0" fontId="1" fillId="0" borderId="6" xfId="0" applyFont="1" applyFill="1" applyBorder="1"/>
    <xf numFmtId="0" fontId="5" fillId="0" borderId="6" xfId="18" applyFill="1" applyBorder="1" applyAlignment="1" applyProtection="1">
      <alignment horizontal="left" vertical="center" wrapText="1"/>
    </xf>
    <xf numFmtId="0" fontId="5" fillId="0" borderId="6" xfId="18" applyFill="1" applyBorder="1" applyAlignment="1" applyProtection="1"/>
    <xf numFmtId="0" fontId="43" fillId="0" borderId="2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3" fontId="93" fillId="71" borderId="6" xfId="0" applyNumberFormat="1" applyFont="1" applyFill="1" applyBorder="1" applyAlignment="1">
      <alignment vertical="center" wrapText="1"/>
    </xf>
    <xf numFmtId="3" fontId="93" fillId="0" borderId="6" xfId="0" applyNumberFormat="1" applyFont="1" applyBorder="1" applyAlignment="1">
      <alignment vertical="center" wrapText="1"/>
    </xf>
    <xf numFmtId="3" fontId="93" fillId="0" borderId="6" xfId="0" applyNumberFormat="1" applyFont="1" applyFill="1" applyBorder="1" applyAlignment="1">
      <alignment vertical="center" wrapText="1"/>
    </xf>
    <xf numFmtId="3" fontId="93" fillId="71" borderId="12" xfId="0" applyNumberFormat="1" applyFont="1" applyFill="1" applyBorder="1" applyAlignment="1">
      <alignment vertical="center" wrapText="1"/>
    </xf>
    <xf numFmtId="3" fontId="93" fillId="0" borderId="12" xfId="0" applyNumberFormat="1" applyFont="1" applyBorder="1" applyAlignment="1">
      <alignment vertical="center" wrapText="1"/>
    </xf>
    <xf numFmtId="3" fontId="93" fillId="71" borderId="35" xfId="0" applyNumberFormat="1" applyFont="1" applyFill="1" applyBorder="1" applyAlignment="1">
      <alignment vertical="center" wrapText="1"/>
    </xf>
    <xf numFmtId="3" fontId="93" fillId="71" borderId="34" xfId="0" applyNumberFormat="1" applyFont="1" applyFill="1" applyBorder="1" applyAlignment="1">
      <alignment vertical="center" wrapText="1"/>
    </xf>
    <xf numFmtId="3" fontId="93" fillId="0" borderId="34" xfId="0" applyNumberFormat="1" applyFont="1" applyBorder="1" applyAlignment="1">
      <alignment vertical="center" wrapText="1"/>
    </xf>
    <xf numFmtId="3" fontId="93" fillId="0" borderId="34" xfId="0" applyNumberFormat="1" applyFont="1" applyFill="1" applyBorder="1" applyAlignment="1">
      <alignment vertical="center" wrapText="1"/>
    </xf>
    <xf numFmtId="3" fontId="93" fillId="71" borderId="36" xfId="0" applyNumberFormat="1" applyFont="1" applyFill="1" applyBorder="1" applyAlignment="1">
      <alignment vertical="center" wrapText="1"/>
    </xf>
    <xf numFmtId="0" fontId="2" fillId="0" borderId="26" xfId="0" applyNumberFormat="1" applyFont="1" applyFill="1" applyBorder="1" applyAlignment="1">
      <alignment horizontal="left" vertical="center" wrapText="1" indent="1"/>
    </xf>
    <xf numFmtId="0" fontId="2" fillId="0" borderId="37" xfId="0" applyNumberFormat="1" applyFont="1" applyFill="1" applyBorder="1" applyAlignment="1">
      <alignment horizontal="left" vertical="center" wrapText="1" indent="1"/>
    </xf>
    <xf numFmtId="14" fontId="2" fillId="0" borderId="0" xfId="0" applyNumberFormat="1" applyFont="1"/>
    <xf numFmtId="0" fontId="2" fillId="0" borderId="25" xfId="0" applyFont="1" applyFill="1" applyBorder="1" applyAlignment="1">
      <alignment horizontal="right" vertical="center" wrapText="1"/>
    </xf>
    <xf numFmtId="0" fontId="2" fillId="70" borderId="25" xfId="0" applyFont="1" applyFill="1" applyBorder="1" applyAlignment="1">
      <alignment horizontal="right" vertical="center"/>
    </xf>
    <xf numFmtId="0" fontId="43" fillId="0" borderId="25" xfId="0" applyFont="1" applyFill="1" applyBorder="1" applyAlignment="1">
      <alignment horizontal="center" vertical="center" wrapText="1"/>
    </xf>
    <xf numFmtId="0" fontId="2" fillId="70" borderId="32"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69" borderId="64" xfId="0" applyFont="1" applyFill="1" applyBorder="1"/>
    <xf numFmtId="0" fontId="3" fillId="69" borderId="87" xfId="0" applyFont="1" applyFill="1" applyBorder="1" applyAlignment="1">
      <alignment wrapText="1"/>
    </xf>
    <xf numFmtId="0" fontId="3" fillId="69" borderId="88" xfId="0" applyFont="1" applyFill="1" applyBorder="1"/>
    <xf numFmtId="0" fontId="4" fillId="69" borderId="89"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63"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86"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7" xfId="2" applyNumberFormat="1" applyFont="1" applyBorder="1"/>
    <xf numFmtId="0" fontId="92" fillId="0" borderId="6" xfId="0" applyFont="1" applyBorder="1" applyAlignment="1">
      <alignment horizontal="left" wrapText="1" indent="2"/>
    </xf>
    <xf numFmtId="169" fontId="8" fillId="2" borderId="6" xfId="21" applyBorder="1"/>
    <xf numFmtId="164" fontId="3" fillId="0" borderId="6" xfId="2" applyNumberFormat="1" applyFont="1" applyBorder="1" applyAlignment="1">
      <alignment vertical="center"/>
    </xf>
    <xf numFmtId="0" fontId="4" fillId="0" borderId="25" xfId="0" applyFont="1" applyBorder="1"/>
    <xf numFmtId="0" fontId="4" fillId="0" borderId="6" xfId="0" applyFont="1" applyBorder="1" applyAlignment="1">
      <alignment wrapText="1"/>
    </xf>
    <xf numFmtId="164" fontId="4" fillId="0" borderId="27" xfId="2" applyNumberFormat="1" applyFont="1" applyBorder="1"/>
    <xf numFmtId="0" fontId="101" fillId="69" borderId="63" xfId="0" applyFont="1" applyFill="1" applyBorder="1" applyAlignment="1">
      <alignment horizontal="left"/>
    </xf>
    <xf numFmtId="0" fontId="101" fillId="69" borderId="0" xfId="0" applyFont="1" applyFill="1" applyBorder="1" applyAlignment="1">
      <alignment horizontal="center"/>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86"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9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86" xfId="0" applyFont="1" applyFill="1" applyBorder="1"/>
    <xf numFmtId="0" fontId="4" fillId="0" borderId="32" xfId="0" applyFont="1" applyBorder="1"/>
    <xf numFmtId="0" fontId="4" fillId="0" borderId="28" xfId="0" applyFont="1" applyBorder="1" applyAlignment="1">
      <alignment wrapText="1"/>
    </xf>
    <xf numFmtId="10" fontId="4" fillId="0" borderId="29" xfId="1" applyNumberFormat="1" applyFont="1" applyBorder="1"/>
    <xf numFmtId="0" fontId="2" fillId="70" borderId="76" xfId="0" applyFont="1" applyFill="1" applyBorder="1" applyAlignment="1">
      <alignment horizontal="right" vertical="center"/>
    </xf>
    <xf numFmtId="0" fontId="2" fillId="0" borderId="40" xfId="0" applyFont="1" applyBorder="1" applyAlignment="1">
      <alignment vertical="center" wrapText="1"/>
    </xf>
    <xf numFmtId="0" fontId="102" fillId="0" borderId="0" xfId="12" applyFont="1" applyFill="1" applyBorder="1" applyProtection="1"/>
    <xf numFmtId="0" fontId="102" fillId="0" borderId="0" xfId="12" applyFont="1" applyFill="1" applyBorder="1" applyAlignment="1" applyProtection="1"/>
    <xf numFmtId="0" fontId="104" fillId="0" borderId="0" xfId="12" applyFont="1" applyFill="1" applyBorder="1" applyAlignment="1" applyProtection="1"/>
    <xf numFmtId="0" fontId="107" fillId="0" borderId="6" xfId="14" applyFont="1" applyFill="1" applyBorder="1" applyAlignment="1" applyProtection="1">
      <alignment horizontal="left" vertical="center" wrapText="1"/>
      <protection locked="0"/>
    </xf>
    <xf numFmtId="49" fontId="107" fillId="0" borderId="6" xfId="7" applyNumberFormat="1" applyFont="1" applyFill="1" applyBorder="1" applyAlignment="1" applyProtection="1">
      <alignment horizontal="right" vertical="center"/>
      <protection locked="0"/>
    </xf>
    <xf numFmtId="49" fontId="108" fillId="0" borderId="6" xfId="7" applyNumberFormat="1" applyFont="1" applyFill="1" applyBorder="1" applyAlignment="1" applyProtection="1">
      <alignment horizontal="right" vertical="center"/>
      <protection locked="0"/>
    </xf>
    <xf numFmtId="0" fontId="103" fillId="0" borderId="6" xfId="0" applyFont="1" applyFill="1" applyBorder="1"/>
    <xf numFmtId="49" fontId="107" fillId="0" borderId="6" xfId="7" applyNumberFormat="1" applyFont="1" applyFill="1" applyBorder="1" applyAlignment="1" applyProtection="1">
      <alignment horizontal="right" vertical="center" wrapText="1"/>
      <protection locked="0"/>
    </xf>
    <xf numFmtId="49" fontId="108" fillId="0" borderId="6" xfId="7" applyNumberFormat="1" applyFont="1" applyFill="1" applyBorder="1" applyAlignment="1" applyProtection="1">
      <alignment horizontal="right" vertical="center" wrapText="1"/>
      <protection locked="0"/>
    </xf>
    <xf numFmtId="0" fontId="103" fillId="0" borderId="0" xfId="0" applyFont="1" applyFill="1"/>
    <xf numFmtId="0" fontId="102" fillId="0" borderId="6" xfId="0" applyNumberFormat="1" applyFont="1" applyFill="1" applyBorder="1" applyAlignment="1">
      <alignment horizontal="left" vertical="center" wrapText="1"/>
    </xf>
    <xf numFmtId="0" fontId="106" fillId="0" borderId="6" xfId="0" applyFont="1" applyFill="1" applyBorder="1"/>
    <xf numFmtId="0" fontId="103" fillId="0" borderId="0" xfId="0" applyFont="1" applyFill="1" applyBorder="1"/>
    <xf numFmtId="0" fontId="105" fillId="0" borderId="6" xfId="0" applyFont="1" applyFill="1" applyBorder="1" applyAlignment="1">
      <alignment horizontal="left" indent="1"/>
    </xf>
    <xf numFmtId="0" fontId="105" fillId="0" borderId="6" xfId="0" applyFont="1" applyFill="1" applyBorder="1" applyAlignment="1">
      <alignment horizontal="left" wrapText="1" indent="1"/>
    </xf>
    <xf numFmtId="0" fontId="102" fillId="0" borderId="6" xfId="0" applyFont="1" applyFill="1" applyBorder="1" applyAlignment="1">
      <alignment horizontal="left" indent="1"/>
    </xf>
    <xf numFmtId="0" fontId="102" fillId="0" borderId="6" xfId="0" applyNumberFormat="1" applyFont="1" applyFill="1" applyBorder="1" applyAlignment="1">
      <alignment horizontal="left" indent="1"/>
    </xf>
    <xf numFmtId="0" fontId="102" fillId="0" borderId="6" xfId="0" applyFont="1" applyFill="1" applyBorder="1" applyAlignment="1">
      <alignment horizontal="left" wrapText="1" indent="2"/>
    </xf>
    <xf numFmtId="0" fontId="105" fillId="0" borderId="6" xfId="0" applyFont="1" applyFill="1" applyBorder="1" applyAlignment="1">
      <alignment horizontal="left" vertical="center" indent="1"/>
    </xf>
    <xf numFmtId="0" fontId="103" fillId="0" borderId="6" xfId="0" applyFont="1" applyFill="1" applyBorder="1" applyAlignment="1">
      <alignment horizontal="left" wrapText="1"/>
    </xf>
    <xf numFmtId="0" fontId="103" fillId="0" borderId="6" xfId="0" applyFont="1" applyFill="1" applyBorder="1" applyAlignment="1">
      <alignment horizontal="left" wrapText="1" indent="2"/>
    </xf>
    <xf numFmtId="49" fontId="103" fillId="0" borderId="6" xfId="0" applyNumberFormat="1" applyFont="1" applyFill="1" applyBorder="1" applyAlignment="1">
      <alignment horizontal="left" indent="3"/>
    </xf>
    <xf numFmtId="49" fontId="103" fillId="0" borderId="6" xfId="0" applyNumberFormat="1" applyFont="1" applyFill="1" applyBorder="1" applyAlignment="1">
      <alignment horizontal="left" indent="1"/>
    </xf>
    <xf numFmtId="49" fontId="103" fillId="0" borderId="6" xfId="0" applyNumberFormat="1" applyFont="1" applyFill="1" applyBorder="1" applyAlignment="1">
      <alignment horizontal="left" vertical="top" wrapText="1" indent="2"/>
    </xf>
    <xf numFmtId="49" fontId="103" fillId="0" borderId="6" xfId="0" applyNumberFormat="1" applyFont="1" applyFill="1" applyBorder="1" applyAlignment="1">
      <alignment horizontal="left" wrapText="1" indent="3"/>
    </xf>
    <xf numFmtId="49" fontId="103" fillId="0" borderId="6" xfId="0" applyNumberFormat="1" applyFont="1" applyFill="1" applyBorder="1" applyAlignment="1">
      <alignment horizontal="left" wrapText="1" indent="2"/>
    </xf>
    <xf numFmtId="0" fontId="103" fillId="0" borderId="6" xfId="0" applyNumberFormat="1" applyFont="1" applyFill="1" applyBorder="1" applyAlignment="1">
      <alignment horizontal="left" wrapText="1" indent="1"/>
    </xf>
    <xf numFmtId="49" fontId="103" fillId="0" borderId="6" xfId="0" applyNumberFormat="1" applyFont="1" applyFill="1" applyBorder="1" applyAlignment="1">
      <alignment horizontal="left" wrapText="1" indent="1"/>
    </xf>
    <xf numFmtId="0" fontId="105" fillId="0" borderId="68" xfId="0" applyNumberFormat="1" applyFont="1" applyFill="1" applyBorder="1" applyAlignment="1">
      <alignment horizontal="left" vertical="center" wrapText="1"/>
    </xf>
    <xf numFmtId="0" fontId="103" fillId="0" borderId="40" xfId="0" applyFont="1" applyFill="1" applyBorder="1" applyAlignment="1">
      <alignment horizontal="center" vertical="center" wrapText="1"/>
    </xf>
    <xf numFmtId="0" fontId="105" fillId="0" borderId="6" xfId="0" applyNumberFormat="1" applyFont="1" applyFill="1" applyBorder="1" applyAlignment="1">
      <alignment horizontal="left" vertical="center" wrapText="1"/>
    </xf>
    <xf numFmtId="0" fontId="103" fillId="0" borderId="6" xfId="0" applyFont="1" applyFill="1" applyBorder="1" applyAlignment="1">
      <alignment horizontal="left" indent="1"/>
    </xf>
    <xf numFmtId="0" fontId="5" fillId="0" borderId="6" xfId="18" applyBorder="1" applyAlignment="1" applyProtection="1"/>
    <xf numFmtId="0" fontId="106" fillId="0" borderId="6" xfId="0" applyFont="1" applyFill="1" applyBorder="1" applyAlignment="1">
      <alignment horizontal="center" vertical="center" wrapText="1"/>
    </xf>
    <xf numFmtId="0" fontId="103" fillId="0" borderId="16" xfId="0" applyFont="1" applyFill="1" applyBorder="1" applyAlignment="1">
      <alignment horizontal="center" vertical="center" wrapText="1"/>
    </xf>
    <xf numFmtId="0" fontId="103" fillId="0" borderId="0" xfId="0" applyFont="1" applyFill="1" applyBorder="1" applyAlignment="1">
      <alignment horizontal="center" vertical="center" wrapText="1"/>
    </xf>
    <xf numFmtId="14" fontId="1" fillId="0" borderId="0" xfId="0" applyNumberFormat="1" applyFont="1" applyFill="1"/>
    <xf numFmtId="0" fontId="109" fillId="0" borderId="6" xfId="14" applyFont="1" applyFill="1" applyBorder="1" applyAlignment="1" applyProtection="1">
      <alignment horizontal="left" vertical="center" wrapText="1"/>
      <protection locked="0"/>
    </xf>
    <xf numFmtId="0" fontId="103" fillId="0" borderId="0" xfId="0" applyFont="1" applyFill="1" applyAlignment="1">
      <alignment horizontal="left" vertical="top" wrapText="1"/>
    </xf>
    <xf numFmtId="0" fontId="103" fillId="0" borderId="0" xfId="0" applyFont="1" applyFill="1" applyAlignment="1">
      <alignment wrapText="1"/>
    </xf>
    <xf numFmtId="0" fontId="103" fillId="0" borderId="6" xfId="0" applyFont="1" applyFill="1" applyBorder="1" applyAlignment="1">
      <alignment horizontal="center" vertical="center"/>
    </xf>
    <xf numFmtId="0" fontId="103" fillId="0" borderId="6" xfId="0" applyFont="1" applyFill="1" applyBorder="1" applyAlignment="1">
      <alignment horizontal="center" vertical="center" wrapText="1"/>
    </xf>
    <xf numFmtId="0" fontId="106" fillId="0" borderId="0" xfId="0" applyFont="1" applyFill="1"/>
    <xf numFmtId="0" fontId="103" fillId="0" borderId="6" xfId="0" applyFont="1" applyFill="1" applyBorder="1" applyAlignment="1">
      <alignment wrapText="1"/>
    </xf>
    <xf numFmtId="0" fontId="103" fillId="0" borderId="6" xfId="0" applyFont="1" applyFill="1" applyBorder="1" applyAlignment="1">
      <alignment horizontal="left" indent="8"/>
    </xf>
    <xf numFmtId="0" fontId="103" fillId="0" borderId="0" xfId="0" applyFont="1" applyFill="1" applyBorder="1" applyAlignment="1">
      <alignment horizontal="left"/>
    </xf>
    <xf numFmtId="0" fontId="106" fillId="0" borderId="0" xfId="0" applyFont="1" applyFill="1" applyBorder="1"/>
    <xf numFmtId="0" fontId="106" fillId="0" borderId="16" xfId="0" applyFont="1" applyFill="1" applyBorder="1"/>
    <xf numFmtId="0" fontId="103" fillId="0" borderId="0" xfId="0" applyFont="1" applyFill="1" applyBorder="1" applyAlignment="1">
      <alignment horizontal="center" vertical="center"/>
    </xf>
    <xf numFmtId="0" fontId="103" fillId="0" borderId="16" xfId="0" applyFont="1" applyFill="1" applyBorder="1" applyAlignment="1">
      <alignment wrapText="1"/>
    </xf>
    <xf numFmtId="49" fontId="103" fillId="0" borderId="6" xfId="0" applyNumberFormat="1" applyFont="1" applyFill="1" applyBorder="1" applyAlignment="1">
      <alignment horizontal="center" vertical="center" wrapText="1"/>
    </xf>
    <xf numFmtId="0" fontId="103" fillId="0" borderId="6" xfId="0" applyFont="1" applyFill="1" applyBorder="1" applyAlignment="1">
      <alignment horizontal="center"/>
    </xf>
    <xf numFmtId="0" fontId="103" fillId="0" borderId="16" xfId="0" applyFont="1" applyFill="1" applyBorder="1"/>
    <xf numFmtId="0" fontId="103" fillId="0" borderId="6" xfId="0" applyFont="1" applyFill="1" applyBorder="1" applyAlignment="1">
      <alignment horizontal="left" indent="2"/>
    </xf>
    <xf numFmtId="0" fontId="103" fillId="0" borderId="6" xfId="0" applyNumberFormat="1" applyFont="1" applyFill="1" applyBorder="1" applyAlignment="1">
      <alignment horizontal="left" indent="1"/>
    </xf>
    <xf numFmtId="0" fontId="103" fillId="0" borderId="0" xfId="0" applyFont="1" applyFill="1" applyAlignment="1">
      <alignment horizontal="center" vertical="center"/>
    </xf>
    <xf numFmtId="0" fontId="111" fillId="0" borderId="0" xfId="0" applyFont="1" applyFill="1"/>
    <xf numFmtId="0" fontId="111" fillId="0" borderId="0" xfId="0" applyFont="1" applyFill="1" applyAlignment="1">
      <alignment horizontal="center" vertical="center"/>
    </xf>
    <xf numFmtId="0" fontId="105" fillId="0" borderId="6" xfId="0" applyFont="1" applyFill="1" applyBorder="1" applyAlignment="1">
      <alignment horizontal="center" vertical="center" wrapText="1"/>
    </xf>
    <xf numFmtId="0" fontId="103" fillId="75" borderId="6" xfId="0" applyFont="1" applyFill="1" applyBorder="1"/>
    <xf numFmtId="0" fontId="106" fillId="75" borderId="6" xfId="0" applyFont="1" applyFill="1" applyBorder="1"/>
    <xf numFmtId="0" fontId="103" fillId="0" borderId="6" xfId="0" applyFont="1" applyBorder="1"/>
    <xf numFmtId="0" fontId="0" fillId="0" borderId="6" xfId="0" applyBorder="1" applyAlignment="1">
      <alignment horizontal="left" indent="2"/>
    </xf>
    <xf numFmtId="0" fontId="0" fillId="0" borderId="40" xfId="0" applyBorder="1" applyAlignment="1">
      <alignment horizontal="left" indent="2"/>
    </xf>
    <xf numFmtId="0" fontId="0" fillId="0" borderId="6" xfId="0" applyFill="1" applyBorder="1" applyAlignment="1">
      <alignment horizontal="left" indent="2"/>
    </xf>
    <xf numFmtId="0" fontId="112" fillId="0" borderId="90" xfId="0" applyNumberFormat="1" applyFont="1" applyFill="1" applyBorder="1" applyAlignment="1">
      <alignment vertical="center" wrapText="1" readingOrder="1"/>
    </xf>
    <xf numFmtId="0" fontId="112" fillId="0" borderId="91" xfId="0" applyNumberFormat="1" applyFont="1" applyFill="1" applyBorder="1" applyAlignment="1">
      <alignment vertical="center" wrapText="1" readingOrder="1"/>
    </xf>
    <xf numFmtId="0" fontId="112" fillId="0" borderId="91" xfId="0" applyNumberFormat="1" applyFont="1" applyFill="1" applyBorder="1" applyAlignment="1">
      <alignment horizontal="left" vertical="center" wrapText="1" indent="1" readingOrder="1"/>
    </xf>
    <xf numFmtId="0" fontId="112" fillId="0" borderId="92" xfId="0" applyNumberFormat="1" applyFont="1" applyFill="1" applyBorder="1" applyAlignment="1">
      <alignment vertical="center" wrapText="1" readingOrder="1"/>
    </xf>
    <xf numFmtId="0" fontId="113" fillId="0" borderId="6" xfId="0" applyNumberFormat="1" applyFont="1" applyFill="1" applyBorder="1" applyAlignment="1">
      <alignment vertical="center" wrapText="1" readingOrder="1"/>
    </xf>
    <xf numFmtId="0" fontId="0" fillId="0" borderId="6" xfId="0" applyBorder="1" applyAlignment="1">
      <alignment horizontal="left" indent="3"/>
    </xf>
    <xf numFmtId="169" fontId="8" fillId="2" borderId="86" xfId="21" applyBorder="1"/>
    <xf numFmtId="192" fontId="89"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27" xfId="0" applyNumberFormat="1" applyFont="1" applyFill="1" applyBorder="1" applyAlignment="1" applyProtection="1">
      <alignment vertical="center" wrapText="1"/>
      <protection locked="0"/>
    </xf>
    <xf numFmtId="192" fontId="89" fillId="0" borderId="6" xfId="0" applyNumberFormat="1" applyFont="1" applyFill="1" applyBorder="1" applyAlignment="1" applyProtection="1">
      <alignment horizontal="right" vertical="center" wrapText="1"/>
      <protection locked="0"/>
    </xf>
    <xf numFmtId="10" fontId="3" fillId="0" borderId="6" xfId="1" applyNumberFormat="1" applyFont="1" applyFill="1" applyBorder="1" applyAlignment="1" applyProtection="1">
      <alignment horizontal="right" vertical="center" wrapText="1"/>
      <protection locked="0"/>
    </xf>
    <xf numFmtId="165" fontId="3" fillId="0" borderId="6" xfId="1" applyNumberFormat="1" applyFont="1" applyBorder="1" applyAlignment="1" applyProtection="1">
      <alignment vertical="center" wrapText="1"/>
      <protection locked="0"/>
    </xf>
    <xf numFmtId="165" fontId="3" fillId="0" borderId="27" xfId="1" applyNumberFormat="1" applyFont="1" applyBorder="1" applyAlignment="1" applyProtection="1">
      <alignment vertical="center" wrapText="1"/>
      <protection locked="0"/>
    </xf>
    <xf numFmtId="165" fontId="8" fillId="2" borderId="0" xfId="1" applyNumberFormat="1" applyFont="1" applyFill="1" applyBorder="1"/>
    <xf numFmtId="165" fontId="8" fillId="2" borderId="86" xfId="1" applyNumberFormat="1" applyFont="1" applyFill="1" applyBorder="1"/>
    <xf numFmtId="165" fontId="87" fillId="70" borderId="6" xfId="1" applyNumberFormat="1" applyFont="1" applyFill="1" applyBorder="1" applyAlignment="1" applyProtection="1">
      <alignment vertical="center"/>
      <protection locked="0"/>
    </xf>
    <xf numFmtId="165" fontId="116" fillId="70" borderId="6" xfId="1" applyNumberFormat="1" applyFont="1" applyFill="1" applyBorder="1" applyAlignment="1" applyProtection="1">
      <alignment vertical="center"/>
      <protection locked="0"/>
    </xf>
    <xf numFmtId="165" fontId="116" fillId="70" borderId="27" xfId="1" applyNumberFormat="1" applyFont="1" applyFill="1" applyBorder="1" applyAlignment="1" applyProtection="1">
      <alignment vertical="center"/>
      <protection locked="0"/>
    </xf>
    <xf numFmtId="165" fontId="87" fillId="70" borderId="27" xfId="1" applyNumberFormat="1" applyFont="1" applyFill="1" applyBorder="1" applyAlignment="1" applyProtection="1">
      <alignment vertical="center"/>
      <protection locked="0"/>
    </xf>
    <xf numFmtId="192" fontId="87" fillId="0" borderId="6" xfId="0" applyNumberFormat="1" applyFont="1" applyFill="1" applyBorder="1" applyAlignment="1" applyProtection="1">
      <alignment vertical="center"/>
      <protection locked="0"/>
    </xf>
    <xf numFmtId="192" fontId="87" fillId="70" borderId="6" xfId="0" applyNumberFormat="1" applyFont="1" applyFill="1" applyBorder="1" applyAlignment="1" applyProtection="1">
      <alignment vertical="center"/>
      <protection locked="0"/>
    </xf>
    <xf numFmtId="192" fontId="87" fillId="70" borderId="27" xfId="0" applyNumberFormat="1" applyFont="1" applyFill="1" applyBorder="1" applyAlignment="1" applyProtection="1">
      <alignment vertical="center"/>
      <protection locked="0"/>
    </xf>
    <xf numFmtId="192" fontId="116" fillId="70" borderId="6" xfId="0" applyNumberFormat="1" applyFont="1" applyFill="1" applyBorder="1" applyAlignment="1" applyProtection="1">
      <alignment vertical="center"/>
      <protection locked="0"/>
    </xf>
    <xf numFmtId="192" fontId="116" fillId="70" borderId="27" xfId="0" applyNumberFormat="1" applyFont="1" applyFill="1" applyBorder="1" applyAlignment="1" applyProtection="1">
      <alignment vertical="center"/>
      <protection locked="0"/>
    </xf>
    <xf numFmtId="165" fontId="87" fillId="0" borderId="6" xfId="1" applyNumberFormat="1" applyFont="1" applyFill="1" applyBorder="1" applyAlignment="1" applyProtection="1">
      <alignment vertical="center"/>
      <protection locked="0"/>
    </xf>
    <xf numFmtId="164" fontId="87" fillId="0" borderId="40" xfId="2" applyNumberFormat="1" applyFont="1" applyFill="1" applyBorder="1" applyAlignment="1" applyProtection="1">
      <alignment vertical="center"/>
      <protection locked="0"/>
    </xf>
    <xf numFmtId="192" fontId="116" fillId="70" borderId="40" xfId="0" applyNumberFormat="1" applyFont="1" applyFill="1" applyBorder="1" applyAlignment="1" applyProtection="1">
      <alignment vertical="center"/>
      <protection locked="0"/>
    </xf>
    <xf numFmtId="192" fontId="116" fillId="70" borderId="79" xfId="0" applyNumberFormat="1" applyFont="1" applyFill="1" applyBorder="1" applyAlignment="1" applyProtection="1">
      <alignment vertical="center"/>
      <protection locked="0"/>
    </xf>
    <xf numFmtId="165" fontId="87" fillId="0" borderId="28" xfId="1" applyNumberFormat="1" applyFont="1" applyFill="1" applyBorder="1" applyAlignment="1" applyProtection="1">
      <alignment vertical="center"/>
      <protection locked="0"/>
    </xf>
    <xf numFmtId="165" fontId="116" fillId="70" borderId="28" xfId="1" applyNumberFormat="1" applyFont="1" applyFill="1" applyBorder="1" applyAlignment="1" applyProtection="1">
      <alignment vertical="center"/>
      <protection locked="0"/>
    </xf>
    <xf numFmtId="165" fontId="116" fillId="70" borderId="29" xfId="1" applyNumberFormat="1" applyFont="1" applyFill="1" applyBorder="1" applyAlignment="1" applyProtection="1">
      <alignment vertical="center"/>
      <protection locked="0"/>
    </xf>
    <xf numFmtId="192" fontId="78" fillId="0" borderId="0" xfId="0" applyNumberFormat="1" applyFont="1"/>
    <xf numFmtId="38" fontId="1" fillId="0" borderId="0" xfId="0" applyNumberFormat="1" applyFont="1"/>
    <xf numFmtId="164" fontId="2" fillId="0" borderId="6" xfId="2" applyNumberFormat="1" applyFont="1" applyFill="1" applyBorder="1" applyAlignment="1" applyProtection="1">
      <alignment horizontal="right"/>
      <protection locked="0"/>
    </xf>
    <xf numFmtId="164" fontId="2" fillId="71" borderId="6" xfId="2" applyNumberFormat="1" applyFont="1" applyFill="1" applyBorder="1" applyAlignment="1" applyProtection="1">
      <alignment horizontal="right"/>
    </xf>
    <xf numFmtId="164" fontId="2" fillId="71" borderId="27" xfId="2" applyNumberFormat="1" applyFont="1" applyFill="1" applyBorder="1" applyAlignment="1" applyProtection="1">
      <alignment horizontal="right"/>
    </xf>
    <xf numFmtId="164" fontId="2" fillId="71" borderId="6" xfId="2" applyNumberFormat="1" applyFont="1" applyFill="1" applyBorder="1" applyAlignment="1">
      <alignment horizontal="right"/>
    </xf>
    <xf numFmtId="164" fontId="2" fillId="69" borderId="6" xfId="2" applyNumberFormat="1" applyFont="1" applyFill="1" applyBorder="1" applyAlignment="1" applyProtection="1">
      <alignment horizontal="right"/>
      <protection locked="0"/>
    </xf>
    <xf numFmtId="164" fontId="2" fillId="69" borderId="6" xfId="2" applyNumberFormat="1" applyFont="1" applyFill="1" applyBorder="1" applyAlignment="1" applyProtection="1">
      <alignment horizontal="right"/>
    </xf>
    <xf numFmtId="164" fontId="2" fillId="69" borderId="27" xfId="2" applyNumberFormat="1" applyFont="1" applyFill="1" applyBorder="1" applyAlignment="1" applyProtection="1">
      <alignment horizontal="right"/>
    </xf>
    <xf numFmtId="164" fontId="43" fillId="0" borderId="6" xfId="2" applyNumberFormat="1" applyFont="1" applyFill="1" applyBorder="1" applyAlignment="1">
      <alignment horizontal="center"/>
    </xf>
    <xf numFmtId="164" fontId="43" fillId="69" borderId="6" xfId="2" applyNumberFormat="1" applyFont="1" applyFill="1" applyBorder="1" applyAlignment="1">
      <alignment horizontal="center"/>
    </xf>
    <xf numFmtId="164" fontId="2" fillId="0" borderId="6" xfId="2" applyNumberFormat="1" applyFont="1" applyFill="1" applyBorder="1" applyAlignment="1" applyProtection="1">
      <alignment horizontal="right" vertical="center"/>
      <protection locked="0"/>
    </xf>
    <xf numFmtId="164" fontId="2" fillId="71" borderId="28" xfId="2" applyNumberFormat="1" applyFont="1" applyFill="1" applyBorder="1" applyAlignment="1">
      <alignment horizontal="right"/>
    </xf>
    <xf numFmtId="164" fontId="2" fillId="71" borderId="28" xfId="2" applyNumberFormat="1" applyFont="1" applyFill="1" applyBorder="1" applyAlignment="1" applyProtection="1">
      <alignment horizontal="right"/>
    </xf>
    <xf numFmtId="164" fontId="2" fillId="71" borderId="29" xfId="2" applyNumberFormat="1" applyFont="1" applyFill="1" applyBorder="1" applyAlignment="1" applyProtection="1">
      <alignment horizontal="right"/>
    </xf>
    <xf numFmtId="164" fontId="3" fillId="0" borderId="27" xfId="2" applyNumberFormat="1" applyFont="1" applyFill="1" applyBorder="1" applyAlignment="1">
      <alignment horizontal="right" vertical="center" wrapText="1"/>
    </xf>
    <xf numFmtId="164" fontId="4" fillId="71" borderId="27" xfId="2" applyNumberFormat="1" applyFont="1" applyFill="1" applyBorder="1" applyAlignment="1">
      <alignment horizontal="left" vertical="center" wrapText="1"/>
    </xf>
    <xf numFmtId="164" fontId="4" fillId="71" borderId="27" xfId="2" applyNumberFormat="1" applyFont="1" applyFill="1" applyBorder="1" applyAlignment="1">
      <alignment horizontal="center" vertical="center" wrapText="1"/>
    </xf>
    <xf numFmtId="164" fontId="3" fillId="0" borderId="29" xfId="2" applyNumberFormat="1" applyFont="1" applyFill="1" applyBorder="1" applyAlignment="1">
      <alignment horizontal="right" vertical="center" wrapText="1"/>
    </xf>
    <xf numFmtId="164" fontId="3" fillId="0" borderId="0" xfId="0" applyNumberFormat="1" applyFont="1" applyFill="1" applyAlignment="1">
      <alignment horizontal="left" vertical="center"/>
    </xf>
    <xf numFmtId="164" fontId="1" fillId="0" borderId="6" xfId="2" applyNumberFormat="1" applyFont="1" applyBorder="1" applyAlignment="1"/>
    <xf numFmtId="164" fontId="3" fillId="0" borderId="74" xfId="2" applyNumberFormat="1" applyFont="1" applyFill="1" applyBorder="1" applyAlignment="1">
      <alignment vertical="center"/>
    </xf>
    <xf numFmtId="164" fontId="3" fillId="0" borderId="75"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27"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34"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5" xfId="2" applyNumberFormat="1" applyFont="1" applyFill="1" applyBorder="1" applyAlignment="1">
      <alignment vertical="center"/>
    </xf>
    <xf numFmtId="164" fontId="3" fillId="0" borderId="29" xfId="2" applyNumberFormat="1" applyFont="1" applyFill="1" applyBorder="1" applyAlignment="1">
      <alignment vertical="center"/>
    </xf>
    <xf numFmtId="164" fontId="3" fillId="0" borderId="67" xfId="2" applyNumberFormat="1" applyFont="1" applyFill="1" applyBorder="1" applyAlignment="1">
      <alignment vertical="center"/>
    </xf>
    <xf numFmtId="164" fontId="3" fillId="0" borderId="37" xfId="2" applyNumberFormat="1" applyFont="1" applyFill="1" applyBorder="1" applyAlignment="1">
      <alignment vertical="center"/>
    </xf>
    <xf numFmtId="164" fontId="3" fillId="0" borderId="78" xfId="2" applyNumberFormat="1" applyFont="1" applyFill="1" applyBorder="1" applyAlignment="1">
      <alignment vertical="center"/>
    </xf>
    <xf numFmtId="164" fontId="3" fillId="0" borderId="79" xfId="2" applyNumberFormat="1" applyFont="1" applyFill="1" applyBorder="1" applyAlignment="1">
      <alignment vertical="center"/>
    </xf>
    <xf numFmtId="9" fontId="3" fillId="0" borderId="82" xfId="1" applyFont="1" applyFill="1" applyBorder="1" applyAlignment="1">
      <alignment vertical="center"/>
    </xf>
    <xf numFmtId="9" fontId="3" fillId="0" borderId="83" xfId="1" applyFont="1" applyFill="1" applyBorder="1" applyAlignment="1">
      <alignment vertical="center"/>
    </xf>
    <xf numFmtId="14" fontId="1" fillId="0" borderId="0" xfId="0" applyNumberFormat="1" applyFont="1" applyAlignment="1">
      <alignment horizontal="left"/>
    </xf>
    <xf numFmtId="14" fontId="2" fillId="0" borderId="0" xfId="0" applyNumberFormat="1" applyFont="1" applyAlignment="1">
      <alignment horizontal="left"/>
    </xf>
    <xf numFmtId="0" fontId="106" fillId="0" borderId="78" xfId="0" applyFont="1" applyFill="1" applyBorder="1" applyAlignment="1">
      <alignment horizontal="center" vertical="center" wrapText="1"/>
    </xf>
    <xf numFmtId="0" fontId="106" fillId="0" borderId="6" xfId="0" applyFont="1" applyFill="1" applyBorder="1" applyAlignment="1">
      <alignment horizontal="center" vertical="center" wrapText="1"/>
    </xf>
    <xf numFmtId="10" fontId="1" fillId="0" borderId="34" xfId="1" applyNumberFormat="1" applyFont="1" applyFill="1" applyBorder="1" applyAlignment="1"/>
    <xf numFmtId="10" fontId="1" fillId="0" borderId="27" xfId="1" applyNumberFormat="1" applyFont="1" applyFill="1" applyBorder="1" applyAlignment="1"/>
    <xf numFmtId="10" fontId="1" fillId="0" borderId="29" xfId="1" applyNumberFormat="1" applyFont="1" applyFill="1" applyBorder="1" applyAlignment="1"/>
    <xf numFmtId="10" fontId="95" fillId="0" borderId="6" xfId="1" applyNumberFormat="1" applyFont="1" applyFill="1" applyBorder="1" applyAlignment="1" applyProtection="1">
      <alignment horizontal="right" vertical="center"/>
      <protection locked="0"/>
    </xf>
    <xf numFmtId="164" fontId="0" fillId="0" borderId="0" xfId="0" applyNumberFormat="1"/>
    <xf numFmtId="164" fontId="103" fillId="0" borderId="6" xfId="2" applyNumberFormat="1" applyFont="1" applyFill="1" applyBorder="1"/>
    <xf numFmtId="164" fontId="106" fillId="0" borderId="6" xfId="2" applyNumberFormat="1" applyFont="1" applyFill="1" applyBorder="1"/>
    <xf numFmtId="0" fontId="106" fillId="0" borderId="40" xfId="0" applyFont="1" applyFill="1" applyBorder="1" applyAlignment="1">
      <alignment horizontal="center" vertical="center" wrapText="1"/>
    </xf>
    <xf numFmtId="43" fontId="103" fillId="0" borderId="0" xfId="0" applyNumberFormat="1" applyFont="1" applyFill="1"/>
    <xf numFmtId="164" fontId="102" fillId="0" borderId="6" xfId="2" applyNumberFormat="1" applyFont="1" applyFill="1" applyBorder="1"/>
    <xf numFmtId="14" fontId="1" fillId="0" borderId="0" xfId="0" applyNumberFormat="1" applyFont="1" applyFill="1" applyAlignment="1">
      <alignment horizontal="left"/>
    </xf>
    <xf numFmtId="164" fontId="105" fillId="0" borderId="6" xfId="2" applyNumberFormat="1" applyFont="1" applyFill="1" applyBorder="1"/>
    <xf numFmtId="164" fontId="103" fillId="0" borderId="0" xfId="0" applyNumberFormat="1" applyFont="1" applyFill="1"/>
    <xf numFmtId="164" fontId="106" fillId="0" borderId="6" xfId="2" applyNumberFormat="1" applyFont="1" applyBorder="1"/>
    <xf numFmtId="164" fontId="103" fillId="0" borderId="6" xfId="2" applyNumberFormat="1" applyFont="1" applyFill="1" applyBorder="1" applyAlignment="1">
      <alignment horizontal="left" indent="1"/>
    </xf>
    <xf numFmtId="164" fontId="103" fillId="0" borderId="6" xfId="2" applyNumberFormat="1" applyFont="1" applyBorder="1" applyAlignment="1">
      <alignment horizontal="left" indent="1"/>
    </xf>
    <xf numFmtId="164" fontId="103" fillId="0" borderId="6" xfId="2" applyNumberFormat="1" applyFont="1" applyBorder="1"/>
    <xf numFmtId="164" fontId="103" fillId="76" borderId="6" xfId="2" applyNumberFormat="1" applyFont="1" applyFill="1" applyBorder="1"/>
    <xf numFmtId="164" fontId="106" fillId="0" borderId="6" xfId="2" applyNumberFormat="1" applyFont="1" applyBorder="1" applyAlignment="1">
      <alignment horizontal="left" indent="1"/>
    </xf>
    <xf numFmtId="164" fontId="106" fillId="76" borderId="6" xfId="2" applyNumberFormat="1" applyFont="1" applyFill="1" applyBorder="1"/>
    <xf numFmtId="164" fontId="106" fillId="0" borderId="16" xfId="2" applyNumberFormat="1" applyFont="1" applyFill="1" applyBorder="1"/>
    <xf numFmtId="164" fontId="103" fillId="0" borderId="6" xfId="2" applyNumberFormat="1" applyFont="1" applyFill="1" applyBorder="1" applyAlignment="1">
      <alignment horizontal="left" indent="2"/>
    </xf>
    <xf numFmtId="164" fontId="103" fillId="0" borderId="6" xfId="2" applyNumberFormat="1" applyFont="1" applyFill="1" applyBorder="1" applyAlignment="1">
      <alignment horizontal="left" indent="3"/>
    </xf>
    <xf numFmtId="164" fontId="103" fillId="0" borderId="6" xfId="2" applyNumberFormat="1" applyFont="1" applyFill="1" applyBorder="1" applyAlignment="1">
      <alignment horizontal="left" vertical="top" wrapText="1" indent="2"/>
    </xf>
    <xf numFmtId="164" fontId="103" fillId="0" borderId="6" xfId="2" applyNumberFormat="1" applyFont="1" applyFill="1" applyBorder="1" applyAlignment="1">
      <alignment horizontal="left" wrapText="1" indent="3"/>
    </xf>
    <xf numFmtId="164" fontId="103" fillId="0" borderId="6" xfId="2" applyNumberFormat="1" applyFont="1" applyFill="1" applyBorder="1" applyAlignment="1">
      <alignment horizontal="left" wrapText="1" indent="2"/>
    </xf>
    <xf numFmtId="164" fontId="103" fillId="0" borderId="6" xfId="2" applyNumberFormat="1" applyFont="1" applyFill="1" applyBorder="1" applyAlignment="1">
      <alignment horizontal="left" wrapText="1" indent="1"/>
    </xf>
    <xf numFmtId="164" fontId="102" fillId="0" borderId="6" xfId="2" applyNumberFormat="1" applyFont="1" applyFill="1" applyBorder="1" applyAlignment="1">
      <alignment horizontal="left" vertical="center" wrapText="1"/>
    </xf>
    <xf numFmtId="164" fontId="103" fillId="0" borderId="6" xfId="2" applyNumberFormat="1" applyFont="1" applyFill="1" applyBorder="1" applyAlignment="1">
      <alignment horizontal="center" vertical="center" wrapText="1"/>
    </xf>
    <xf numFmtId="164" fontId="103" fillId="0" borderId="6" xfId="2" applyNumberFormat="1" applyFont="1" applyFill="1" applyBorder="1" applyAlignment="1">
      <alignment horizontal="center" vertical="center"/>
    </xf>
    <xf numFmtId="3" fontId="105" fillId="0" borderId="6" xfId="0" applyNumberFormat="1" applyFont="1" applyFill="1" applyBorder="1" applyAlignment="1">
      <alignment horizontal="right" vertical="center" wrapText="1"/>
    </xf>
    <xf numFmtId="164" fontId="117" fillId="0" borderId="6" xfId="2" applyNumberFormat="1" applyFont="1" applyBorder="1"/>
    <xf numFmtId="165" fontId="117" fillId="0" borderId="6" xfId="1" applyNumberFormat="1" applyFont="1" applyBorder="1"/>
    <xf numFmtId="164" fontId="117" fillId="0" borderId="40" xfId="2" applyNumberFormat="1" applyFont="1" applyBorder="1"/>
    <xf numFmtId="165" fontId="117" fillId="0" borderId="40" xfId="1" applyNumberFormat="1" applyFont="1" applyBorder="1"/>
    <xf numFmtId="0" fontId="117" fillId="0" borderId="6" xfId="0" applyFont="1" applyBorder="1"/>
    <xf numFmtId="0" fontId="101" fillId="0" borderId="16" xfId="0" applyFont="1" applyBorder="1"/>
    <xf numFmtId="43" fontId="117" fillId="0" borderId="6" xfId="2" applyFont="1" applyBorder="1"/>
    <xf numFmtId="43" fontId="117" fillId="0" borderId="40" xfId="2" applyFont="1" applyBorder="1"/>
    <xf numFmtId="164" fontId="1" fillId="0" borderId="0" xfId="0" applyNumberFormat="1" applyFont="1"/>
    <xf numFmtId="192" fontId="78" fillId="0" borderId="0" xfId="0" applyNumberFormat="1" applyFont="1" applyFill="1"/>
    <xf numFmtId="3" fontId="81" fillId="0" borderId="0" xfId="0" applyNumberFormat="1" applyFont="1"/>
    <xf numFmtId="192" fontId="1" fillId="0" borderId="0" xfId="0" applyNumberFormat="1" applyFont="1" applyBorder="1" applyAlignment="1">
      <alignment horizontal="center" vertical="center" wrapText="1"/>
    </xf>
    <xf numFmtId="192" fontId="81" fillId="0" borderId="0" xfId="0" applyNumberFormat="1" applyFont="1"/>
    <xf numFmtId="43" fontId="3" fillId="0" borderId="0" xfId="2" applyFont="1"/>
    <xf numFmtId="164" fontId="111" fillId="0" borderId="0" xfId="0" applyNumberFormat="1" applyFont="1" applyFill="1"/>
    <xf numFmtId="0" fontId="86" fillId="0" borderId="78" xfId="0" applyFont="1" applyBorder="1" applyAlignment="1">
      <alignment horizontal="left" wrapText="1"/>
    </xf>
    <xf numFmtId="0" fontId="86" fillId="0" borderId="71" xfId="0" applyFont="1" applyBorder="1" applyAlignment="1">
      <alignment horizontal="left" wrapText="1"/>
    </xf>
    <xf numFmtId="0" fontId="2" fillId="0" borderId="67" xfId="0" applyFont="1" applyFill="1" applyBorder="1" applyAlignment="1" applyProtection="1">
      <alignment horizontal="center"/>
    </xf>
    <xf numFmtId="0" fontId="2" fillId="0" borderId="93" xfId="0" applyFont="1" applyFill="1" applyBorder="1" applyAlignment="1" applyProtection="1">
      <alignment horizontal="center"/>
    </xf>
    <xf numFmtId="0" fontId="2" fillId="0" borderId="85" xfId="0" applyFont="1" applyFill="1" applyBorder="1" applyAlignment="1" applyProtection="1">
      <alignment horizontal="center"/>
    </xf>
    <xf numFmtId="0" fontId="2" fillId="0" borderId="94" xfId="0" applyFont="1" applyFill="1" applyBorder="1" applyAlignment="1" applyProtection="1">
      <alignment horizontal="center"/>
    </xf>
    <xf numFmtId="0" fontId="79" fillId="0" borderId="41" xfId="0" applyFont="1" applyBorder="1" applyAlignment="1">
      <alignment horizontal="center" vertical="center"/>
    </xf>
    <xf numFmtId="0" fontId="79" fillId="0" borderId="73" xfId="0" applyFont="1" applyBorder="1" applyAlignment="1">
      <alignment horizontal="center" vertical="center"/>
    </xf>
    <xf numFmtId="0" fontId="43" fillId="0" borderId="39"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7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3" fillId="0" borderId="6" xfId="12" applyFont="1" applyFill="1" applyBorder="1" applyAlignment="1" applyProtection="1">
      <alignment horizontal="center" vertical="center" wrapText="1"/>
    </xf>
    <xf numFmtId="0" fontId="43" fillId="0" borderId="27" xfId="12" applyFont="1" applyFill="1" applyBorder="1" applyAlignment="1" applyProtection="1">
      <alignment horizontal="center" vertical="center" wrapText="1"/>
    </xf>
    <xf numFmtId="0" fontId="43" fillId="0" borderId="95" xfId="12" applyFont="1" applyFill="1" applyBorder="1" applyAlignment="1" applyProtection="1">
      <alignment horizontal="center" vertical="center" wrapText="1"/>
    </xf>
    <xf numFmtId="0" fontId="43" fillId="0" borderId="0" xfId="12" applyFont="1" applyFill="1" applyBorder="1" applyAlignment="1" applyProtection="1">
      <alignment horizontal="center" vertical="center" wrapText="1"/>
    </xf>
    <xf numFmtId="9" fontId="3" fillId="0" borderId="12" xfId="0" applyNumberFormat="1" applyFont="1" applyBorder="1" applyAlignment="1">
      <alignment horizontal="center" vertical="center"/>
    </xf>
    <xf numFmtId="9" fontId="3" fillId="0" borderId="31" xfId="0" applyNumberFormat="1" applyFont="1" applyBorder="1" applyAlignment="1">
      <alignment horizontal="center" vertical="center"/>
    </xf>
    <xf numFmtId="0" fontId="91" fillId="69" borderId="79" xfId="14" applyFont="1" applyFill="1" applyBorder="1" applyAlignment="1" applyProtection="1">
      <alignment horizontal="center" vertical="center" wrapText="1"/>
      <protection locked="0"/>
    </xf>
    <xf numFmtId="0" fontId="91" fillId="69" borderId="75" xfId="14" applyFont="1" applyFill="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84" xfId="3" applyNumberFormat="1" applyFont="1" applyFill="1" applyBorder="1" applyAlignment="1" applyProtection="1">
      <alignment horizontal="center"/>
      <protection locked="0"/>
    </xf>
    <xf numFmtId="164" fontId="43" fillId="69" borderId="93" xfId="3" applyNumberFormat="1" applyFont="1" applyFill="1" applyBorder="1" applyAlignment="1" applyProtection="1">
      <alignment horizontal="center"/>
      <protection locked="0"/>
    </xf>
    <xf numFmtId="164" fontId="43" fillId="69" borderId="94" xfId="3" applyNumberFormat="1" applyFont="1" applyFill="1" applyBorder="1" applyAlignment="1" applyProtection="1">
      <alignment horizontal="center"/>
      <protection locked="0"/>
    </xf>
    <xf numFmtId="164" fontId="43" fillId="0" borderId="30" xfId="3" applyNumberFormat="1" applyFont="1" applyFill="1" applyBorder="1" applyAlignment="1" applyProtection="1">
      <alignment horizontal="center"/>
      <protection locked="0"/>
    </xf>
    <xf numFmtId="164" fontId="43" fillId="0" borderId="26" xfId="3" applyNumberFormat="1" applyFont="1" applyFill="1" applyBorder="1" applyAlignment="1" applyProtection="1">
      <alignment horizontal="center"/>
      <protection locked="0"/>
    </xf>
    <xf numFmtId="164" fontId="43" fillId="0" borderId="37" xfId="3" applyNumberFormat="1" applyFont="1" applyFill="1" applyBorder="1" applyAlignment="1" applyProtection="1">
      <alignment horizontal="center"/>
      <protection locked="0"/>
    </xf>
    <xf numFmtId="0" fontId="79" fillId="0" borderId="96" xfId="0" applyFont="1" applyBorder="1" applyAlignment="1">
      <alignment horizontal="center" vertical="center" wrapText="1"/>
    </xf>
    <xf numFmtId="0" fontId="79" fillId="0" borderId="61" xfId="0" applyFont="1" applyBorder="1" applyAlignment="1">
      <alignment horizontal="center" vertical="center" wrapText="1"/>
    </xf>
    <xf numFmtId="164" fontId="43" fillId="0" borderId="97" xfId="3" applyNumberFormat="1" applyFont="1" applyFill="1" applyBorder="1" applyAlignment="1" applyProtection="1">
      <alignment horizontal="center" vertical="center" wrapText="1"/>
      <protection locked="0"/>
    </xf>
    <xf numFmtId="164" fontId="43" fillId="0" borderId="98" xfId="3"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79" fillId="0" borderId="99" xfId="0" applyFont="1" applyBorder="1" applyAlignment="1">
      <alignment horizontal="center"/>
    </xf>
    <xf numFmtId="0" fontId="79" fillId="0" borderId="89" xfId="0" applyFont="1" applyBorder="1" applyAlignment="1">
      <alignment horizontal="center"/>
    </xf>
    <xf numFmtId="0" fontId="3" fillId="0" borderId="4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31" xfId="0" applyFont="1" applyFill="1" applyBorder="1" applyAlignment="1">
      <alignment horizontal="center" wrapText="1"/>
    </xf>
    <xf numFmtId="0" fontId="92" fillId="0" borderId="64" xfId="0" applyFont="1" applyFill="1" applyBorder="1" applyAlignment="1">
      <alignment horizontal="left" vertical="center"/>
    </xf>
    <xf numFmtId="0" fontId="92" fillId="0" borderId="65" xfId="0" applyFont="1" applyFill="1" applyBorder="1" applyAlignment="1">
      <alignment horizontal="left" vertical="center"/>
    </xf>
    <xf numFmtId="0" fontId="3" fillId="0" borderId="65"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6" xfId="0" applyFont="1" applyBorder="1" applyAlignment="1">
      <alignment horizontal="center"/>
    </xf>
    <xf numFmtId="0" fontId="3" fillId="0" borderId="37" xfId="0" applyFont="1" applyBorder="1" applyAlignment="1">
      <alignment horizontal="center" vertical="center" wrapText="1"/>
    </xf>
    <xf numFmtId="0" fontId="3" fillId="0" borderId="27" xfId="0" applyFont="1" applyBorder="1" applyAlignment="1">
      <alignment horizontal="center" vertical="center" wrapText="1"/>
    </xf>
    <xf numFmtId="0" fontId="105" fillId="0" borderId="101" xfId="0" applyNumberFormat="1" applyFont="1" applyFill="1" applyBorder="1" applyAlignment="1">
      <alignment horizontal="left" vertical="center" wrapText="1"/>
    </xf>
    <xf numFmtId="0" fontId="105" fillId="0" borderId="102" xfId="0" applyNumberFormat="1" applyFont="1" applyFill="1" applyBorder="1" applyAlignment="1">
      <alignment horizontal="left" vertical="center" wrapText="1"/>
    </xf>
    <xf numFmtId="0" fontId="105" fillId="0" borderId="103" xfId="0" applyNumberFormat="1" applyFont="1" applyFill="1" applyBorder="1" applyAlignment="1">
      <alignment horizontal="left" vertical="center" wrapText="1"/>
    </xf>
    <xf numFmtId="0" fontId="105" fillId="0" borderId="104" xfId="0" applyNumberFormat="1" applyFont="1" applyFill="1" applyBorder="1" applyAlignment="1">
      <alignment horizontal="left" vertical="center" wrapText="1"/>
    </xf>
    <xf numFmtId="0" fontId="105" fillId="0" borderId="105" xfId="0" applyNumberFormat="1" applyFont="1" applyFill="1" applyBorder="1" applyAlignment="1">
      <alignment horizontal="left" vertical="center" wrapText="1"/>
    </xf>
    <xf numFmtId="0" fontId="105" fillId="0" borderId="106" xfId="0" applyNumberFormat="1" applyFont="1" applyFill="1" applyBorder="1" applyAlignment="1">
      <alignment horizontal="left" vertical="center" wrapText="1"/>
    </xf>
    <xf numFmtId="0" fontId="106" fillId="0" borderId="78" xfId="0" applyFont="1" applyFill="1" applyBorder="1" applyAlignment="1">
      <alignment horizontal="center" vertical="center" wrapText="1"/>
    </xf>
    <xf numFmtId="0" fontId="106" fillId="0" borderId="71" xfId="0" applyFont="1" applyFill="1" applyBorder="1" applyAlignment="1">
      <alignment horizontal="center" vertical="center" wrapText="1"/>
    </xf>
    <xf numFmtId="0" fontId="106" fillId="0" borderId="99" xfId="0" applyFont="1" applyFill="1" applyBorder="1" applyAlignment="1">
      <alignment horizontal="center" vertical="center" wrapText="1"/>
    </xf>
    <xf numFmtId="0" fontId="106" fillId="0" borderId="74" xfId="0" applyFont="1" applyFill="1" applyBorder="1" applyAlignment="1">
      <alignment horizontal="center" vertical="center" wrapText="1"/>
    </xf>
    <xf numFmtId="0" fontId="106" fillId="0" borderId="107" xfId="0" applyFont="1" applyFill="1" applyBorder="1" applyAlignment="1">
      <alignment horizontal="center" vertical="center" wrapText="1"/>
    </xf>
    <xf numFmtId="0" fontId="106" fillId="0" borderId="89" xfId="0" applyFont="1" applyFill="1" applyBorder="1" applyAlignment="1">
      <alignment horizontal="center" vertical="center" wrapText="1"/>
    </xf>
    <xf numFmtId="0" fontId="106" fillId="0" borderId="40" xfId="0" applyFont="1" applyFill="1" applyBorder="1" applyAlignment="1">
      <alignment horizontal="center" vertical="center" wrapText="1"/>
    </xf>
    <xf numFmtId="0" fontId="106" fillId="0" borderId="16" xfId="0" applyFont="1" applyFill="1" applyBorder="1" applyAlignment="1">
      <alignment horizontal="center" vertical="center" wrapText="1"/>
    </xf>
    <xf numFmtId="0" fontId="106" fillId="0" borderId="6" xfId="0" applyFont="1" applyFill="1" applyBorder="1" applyAlignment="1">
      <alignment horizontal="center" vertical="center" wrapText="1"/>
    </xf>
    <xf numFmtId="0" fontId="103" fillId="0" borderId="40" xfId="0" applyFont="1" applyFill="1" applyBorder="1" applyAlignment="1">
      <alignment horizontal="center" vertical="center" wrapText="1"/>
    </xf>
    <xf numFmtId="0" fontId="103" fillId="0" borderId="16" xfId="0" applyFont="1" applyFill="1" applyBorder="1" applyAlignment="1">
      <alignment horizontal="center" vertical="center" wrapText="1"/>
    </xf>
    <xf numFmtId="0" fontId="103" fillId="0" borderId="6" xfId="0" applyFont="1" applyFill="1" applyBorder="1" applyAlignment="1">
      <alignment horizontal="center" vertical="center" wrapText="1"/>
    </xf>
    <xf numFmtId="0" fontId="110" fillId="0" borderId="6" xfId="0" applyFont="1" applyFill="1" applyBorder="1" applyAlignment="1">
      <alignment horizontal="center" vertical="center"/>
    </xf>
    <xf numFmtId="0" fontId="110" fillId="0" borderId="78" xfId="0" applyFont="1" applyFill="1" applyBorder="1" applyAlignment="1">
      <alignment horizontal="center" vertical="center"/>
    </xf>
    <xf numFmtId="0" fontId="110" fillId="0" borderId="99" xfId="0" applyFont="1" applyFill="1" applyBorder="1" applyAlignment="1">
      <alignment horizontal="center" vertical="center"/>
    </xf>
    <xf numFmtId="0" fontId="110" fillId="0" borderId="74" xfId="0" applyFont="1" applyFill="1" applyBorder="1" applyAlignment="1">
      <alignment horizontal="center" vertical="center"/>
    </xf>
    <xf numFmtId="0" fontId="110" fillId="0" borderId="89" xfId="0" applyFont="1" applyFill="1" applyBorder="1" applyAlignment="1">
      <alignment horizontal="center" vertical="center"/>
    </xf>
    <xf numFmtId="0" fontId="106" fillId="0" borderId="95" xfId="0" applyFont="1" applyFill="1" applyBorder="1" applyAlignment="1">
      <alignment horizontal="center" vertical="center" wrapText="1"/>
    </xf>
    <xf numFmtId="0" fontId="106" fillId="0" borderId="68" xfId="0" applyFont="1" applyFill="1" applyBorder="1" applyAlignment="1">
      <alignment horizontal="center" vertical="center" wrapText="1"/>
    </xf>
    <xf numFmtId="0" fontId="103" fillId="0" borderId="12" xfId="0" applyFont="1" applyFill="1" applyBorder="1" applyAlignment="1">
      <alignment horizontal="center" vertical="center" wrapText="1"/>
    </xf>
    <xf numFmtId="0" fontId="103" fillId="0" borderId="8" xfId="0" applyFont="1" applyFill="1" applyBorder="1" applyAlignment="1">
      <alignment horizontal="center" vertical="center" wrapText="1"/>
    </xf>
    <xf numFmtId="0" fontId="103" fillId="0" borderId="31" xfId="0" applyFont="1" applyFill="1" applyBorder="1" applyAlignment="1">
      <alignment horizontal="center" vertical="center" wrapText="1"/>
    </xf>
    <xf numFmtId="0" fontId="106" fillId="0" borderId="69" xfId="0" applyFont="1" applyFill="1" applyBorder="1" applyAlignment="1">
      <alignment horizontal="center" vertical="center" wrapText="1"/>
    </xf>
    <xf numFmtId="0" fontId="103" fillId="0" borderId="69" xfId="0" applyFont="1" applyFill="1" applyBorder="1" applyAlignment="1">
      <alignment horizontal="center" vertical="center" wrapText="1"/>
    </xf>
    <xf numFmtId="0" fontId="103" fillId="0" borderId="95" xfId="0" applyFont="1" applyFill="1" applyBorder="1" applyAlignment="1">
      <alignment horizontal="center" vertical="center" wrapText="1"/>
    </xf>
    <xf numFmtId="0" fontId="103" fillId="0" borderId="0" xfId="0" applyFont="1" applyFill="1" applyBorder="1" applyAlignment="1">
      <alignment horizontal="center" vertical="center" wrapText="1"/>
    </xf>
    <xf numFmtId="0" fontId="103" fillId="0" borderId="68" xfId="0" applyFont="1" applyFill="1" applyBorder="1" applyAlignment="1">
      <alignment horizontal="center" vertical="center" wrapText="1"/>
    </xf>
    <xf numFmtId="0" fontId="103" fillId="0" borderId="89" xfId="0" applyFont="1" applyFill="1" applyBorder="1" applyAlignment="1">
      <alignment horizontal="center" vertical="center" wrapText="1"/>
    </xf>
    <xf numFmtId="0" fontId="106" fillId="0" borderId="78" xfId="0" applyFont="1" applyFill="1" applyBorder="1" applyAlignment="1">
      <alignment horizontal="center" vertical="top" wrapText="1"/>
    </xf>
    <xf numFmtId="0" fontId="106" fillId="0" borderId="99" xfId="0" applyFont="1" applyFill="1" applyBorder="1" applyAlignment="1">
      <alignment horizontal="center" vertical="top" wrapText="1"/>
    </xf>
    <xf numFmtId="0" fontId="106" fillId="0" borderId="95" xfId="0" applyFont="1" applyFill="1" applyBorder="1" applyAlignment="1">
      <alignment horizontal="center" vertical="top" wrapText="1"/>
    </xf>
    <xf numFmtId="0" fontId="106" fillId="0" borderId="68" xfId="0" applyFont="1" applyFill="1" applyBorder="1" applyAlignment="1">
      <alignment horizontal="center" vertical="top" wrapText="1"/>
    </xf>
    <xf numFmtId="0" fontId="106" fillId="0" borderId="74" xfId="0" applyFont="1" applyFill="1" applyBorder="1" applyAlignment="1">
      <alignment horizontal="center" vertical="top" wrapText="1"/>
    </xf>
    <xf numFmtId="0" fontId="106" fillId="0" borderId="89" xfId="0" applyFont="1" applyFill="1" applyBorder="1" applyAlignment="1">
      <alignment horizontal="center" vertical="top" wrapText="1"/>
    </xf>
    <xf numFmtId="0" fontId="103" fillId="0" borderId="0" xfId="0" applyFont="1" applyFill="1" applyBorder="1" applyAlignment="1">
      <alignment horizontal="center" vertical="center"/>
    </xf>
    <xf numFmtId="0" fontId="103" fillId="0" borderId="68" xfId="0" applyFont="1" applyFill="1" applyBorder="1" applyAlignment="1">
      <alignment horizontal="center" vertical="center"/>
    </xf>
    <xf numFmtId="0" fontId="103" fillId="0" borderId="95" xfId="0" applyFont="1" applyFill="1" applyBorder="1" applyAlignment="1">
      <alignment horizontal="center" vertical="center"/>
    </xf>
    <xf numFmtId="0" fontId="103" fillId="0" borderId="12" xfId="0" applyFont="1" applyFill="1" applyBorder="1" applyAlignment="1">
      <alignment horizontal="center" vertical="center"/>
    </xf>
    <xf numFmtId="0" fontId="103" fillId="0" borderId="8" xfId="0" applyFont="1" applyFill="1" applyBorder="1" applyAlignment="1">
      <alignment horizontal="center" vertical="center"/>
    </xf>
    <xf numFmtId="0" fontId="103" fillId="0" borderId="31" xfId="0" applyFont="1" applyFill="1" applyBorder="1" applyAlignment="1">
      <alignment horizontal="center" vertical="center"/>
    </xf>
    <xf numFmtId="0" fontId="103" fillId="0" borderId="78" xfId="0" applyFont="1" applyFill="1" applyBorder="1" applyAlignment="1">
      <alignment horizontal="center" vertical="top" wrapText="1"/>
    </xf>
    <xf numFmtId="0" fontId="103" fillId="0" borderId="71" xfId="0" applyFont="1" applyFill="1" applyBorder="1" applyAlignment="1">
      <alignment horizontal="center" vertical="top" wrapText="1"/>
    </xf>
    <xf numFmtId="0" fontId="103" fillId="0" borderId="99" xfId="0" applyFont="1" applyFill="1" applyBorder="1" applyAlignment="1">
      <alignment horizontal="center" vertical="top" wrapText="1"/>
    </xf>
    <xf numFmtId="0" fontId="103" fillId="0" borderId="8" xfId="0" applyFont="1" applyFill="1" applyBorder="1" applyAlignment="1">
      <alignment horizontal="center" vertical="top" wrapText="1"/>
    </xf>
    <xf numFmtId="0" fontId="103" fillId="0" borderId="31" xfId="0" applyFont="1" applyFill="1" applyBorder="1" applyAlignment="1">
      <alignment horizontal="center" vertical="top" wrapText="1"/>
    </xf>
    <xf numFmtId="0" fontId="103" fillId="0" borderId="40" xfId="0" applyFont="1" applyFill="1" applyBorder="1" applyAlignment="1">
      <alignment horizontal="center" vertical="top" wrapText="1"/>
    </xf>
    <xf numFmtId="0" fontId="103" fillId="0" borderId="16" xfId="0" applyFont="1" applyFill="1" applyBorder="1" applyAlignment="1">
      <alignment horizontal="center" vertical="top" wrapText="1"/>
    </xf>
    <xf numFmtId="0" fontId="105" fillId="0" borderId="108" xfId="0" applyNumberFormat="1" applyFont="1" applyFill="1" applyBorder="1" applyAlignment="1">
      <alignment horizontal="left" vertical="top" wrapText="1"/>
    </xf>
    <xf numFmtId="0" fontId="105" fillId="0" borderId="109" xfId="0" applyNumberFormat="1" applyFont="1" applyFill="1" applyBorder="1" applyAlignment="1">
      <alignment horizontal="left" vertical="top" wrapText="1"/>
    </xf>
    <xf numFmtId="0" fontId="114" fillId="0" borderId="40" xfId="0" applyFont="1" applyBorder="1" applyAlignment="1">
      <alignment horizontal="center" vertical="center" wrapText="1"/>
    </xf>
    <xf numFmtId="0" fontId="114" fillId="0" borderId="78" xfId="0" applyFont="1" applyBorder="1" applyAlignment="1">
      <alignment horizontal="center" vertical="center" wrapText="1"/>
    </xf>
    <xf numFmtId="0" fontId="114" fillId="0" borderId="6" xfId="0" applyFont="1" applyBorder="1" applyAlignment="1">
      <alignment horizontal="center" vertical="center"/>
    </xf>
    <xf numFmtId="0" fontId="114" fillId="0" borderId="6" xfId="0" applyFont="1" applyBorder="1" applyAlignment="1">
      <alignment horizontal="center" vertical="center" wrapText="1"/>
    </xf>
  </cellXfs>
  <cellStyles count="20966">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800100" y="962025"/>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D22" sqref="D22"/>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85"/>
      <c r="B1" s="233" t="s">
        <v>343</v>
      </c>
      <c r="C1" s="185"/>
    </row>
    <row r="2" spans="1:3">
      <c r="A2" s="234">
        <v>1</v>
      </c>
      <c r="B2" s="380" t="s">
        <v>344</v>
      </c>
      <c r="C2" s="93" t="s">
        <v>740</v>
      </c>
    </row>
    <row r="3" spans="1:3">
      <c r="A3" s="234">
        <v>2</v>
      </c>
      <c r="B3" s="381" t="s">
        <v>340</v>
      </c>
      <c r="C3" s="93" t="s">
        <v>741</v>
      </c>
    </row>
    <row r="4" spans="1:3">
      <c r="A4" s="234">
        <v>3</v>
      </c>
      <c r="B4" s="382" t="s">
        <v>345</v>
      </c>
      <c r="C4" s="93" t="s">
        <v>742</v>
      </c>
    </row>
    <row r="5" spans="1:3">
      <c r="A5" s="235">
        <v>4</v>
      </c>
      <c r="B5" s="383" t="s">
        <v>341</v>
      </c>
      <c r="C5" s="93" t="s">
        <v>743</v>
      </c>
    </row>
    <row r="6" spans="1:3" s="236" customFormat="1" ht="45.75" customHeight="1">
      <c r="A6" s="678" t="s">
        <v>419</v>
      </c>
      <c r="B6" s="679"/>
      <c r="C6" s="679"/>
    </row>
    <row r="7" spans="1:3" ht="15">
      <c r="A7" s="237" t="s">
        <v>29</v>
      </c>
      <c r="B7" s="233" t="s">
        <v>342</v>
      </c>
    </row>
    <row r="8" spans="1:3">
      <c r="A8" s="185">
        <v>1</v>
      </c>
      <c r="B8" s="282" t="s">
        <v>20</v>
      </c>
    </row>
    <row r="9" spans="1:3">
      <c r="A9" s="185">
        <v>2</v>
      </c>
      <c r="B9" s="283" t="s">
        <v>21</v>
      </c>
    </row>
    <row r="10" spans="1:3">
      <c r="A10" s="185">
        <v>3</v>
      </c>
      <c r="B10" s="283" t="s">
        <v>22</v>
      </c>
    </row>
    <row r="11" spans="1:3">
      <c r="A11" s="185">
        <v>4</v>
      </c>
      <c r="B11" s="283" t="s">
        <v>23</v>
      </c>
      <c r="C11" s="97"/>
    </row>
    <row r="12" spans="1:3">
      <c r="A12" s="185">
        <v>5</v>
      </c>
      <c r="B12" s="283" t="s">
        <v>24</v>
      </c>
    </row>
    <row r="13" spans="1:3">
      <c r="A13" s="185">
        <v>6</v>
      </c>
      <c r="B13" s="284" t="s">
        <v>352</v>
      </c>
    </row>
    <row r="14" spans="1:3">
      <c r="A14" s="185">
        <v>7</v>
      </c>
      <c r="B14" s="283" t="s">
        <v>346</v>
      </c>
    </row>
    <row r="15" spans="1:3">
      <c r="A15" s="185">
        <v>8</v>
      </c>
      <c r="B15" s="283" t="s">
        <v>347</v>
      </c>
    </row>
    <row r="16" spans="1:3">
      <c r="A16" s="185">
        <v>9</v>
      </c>
      <c r="B16" s="283" t="s">
        <v>25</v>
      </c>
    </row>
    <row r="17" spans="1:2">
      <c r="A17" s="379" t="s">
        <v>418</v>
      </c>
      <c r="B17" s="378" t="s">
        <v>405</v>
      </c>
    </row>
    <row r="18" spans="1:2">
      <c r="A18" s="185">
        <v>10</v>
      </c>
      <c r="B18" s="283" t="s">
        <v>26</v>
      </c>
    </row>
    <row r="19" spans="1:2">
      <c r="A19" s="185">
        <v>11</v>
      </c>
      <c r="B19" s="284" t="s">
        <v>348</v>
      </c>
    </row>
    <row r="20" spans="1:2">
      <c r="A20" s="185">
        <v>12</v>
      </c>
      <c r="B20" s="284" t="s">
        <v>27</v>
      </c>
    </row>
    <row r="21" spans="1:2">
      <c r="A21" s="430">
        <v>13</v>
      </c>
      <c r="B21" s="431" t="s">
        <v>349</v>
      </c>
    </row>
    <row r="22" spans="1:2">
      <c r="A22" s="430">
        <v>14</v>
      </c>
      <c r="B22" s="432" t="s">
        <v>376</v>
      </c>
    </row>
    <row r="23" spans="1:2">
      <c r="A23" s="433">
        <v>15</v>
      </c>
      <c r="B23" s="434" t="s">
        <v>28</v>
      </c>
    </row>
    <row r="24" spans="1:2">
      <c r="A24" s="433">
        <v>15.1</v>
      </c>
      <c r="B24" s="435" t="s">
        <v>432</v>
      </c>
    </row>
    <row r="25" spans="1:2">
      <c r="A25" s="433">
        <v>16</v>
      </c>
      <c r="B25" s="435" t="s">
        <v>496</v>
      </c>
    </row>
    <row r="26" spans="1:2">
      <c r="A26" s="433">
        <v>17</v>
      </c>
      <c r="B26" s="435" t="s">
        <v>537</v>
      </c>
    </row>
    <row r="27" spans="1:2">
      <c r="A27" s="433">
        <v>18</v>
      </c>
      <c r="B27" s="435" t="s">
        <v>707</v>
      </c>
    </row>
    <row r="28" spans="1:2">
      <c r="A28" s="433">
        <v>19</v>
      </c>
      <c r="B28" s="435" t="s">
        <v>708</v>
      </c>
    </row>
    <row r="29" spans="1:2">
      <c r="A29" s="433">
        <v>20</v>
      </c>
      <c r="B29" s="527" t="s">
        <v>538</v>
      </c>
    </row>
    <row r="30" spans="1:2">
      <c r="A30" s="433">
        <v>21</v>
      </c>
      <c r="B30" s="435" t="s">
        <v>704</v>
      </c>
    </row>
    <row r="31" spans="1:2">
      <c r="A31" s="433">
        <v>22</v>
      </c>
      <c r="B31" s="435" t="s">
        <v>539</v>
      </c>
    </row>
    <row r="32" spans="1:2">
      <c r="A32" s="433">
        <v>23</v>
      </c>
      <c r="B32" s="435" t="s">
        <v>540</v>
      </c>
    </row>
    <row r="33" spans="1:2">
      <c r="A33" s="433">
        <v>24</v>
      </c>
      <c r="B33" s="435" t="s">
        <v>541</v>
      </c>
    </row>
    <row r="34" spans="1:2">
      <c r="A34" s="433">
        <v>25</v>
      </c>
      <c r="B34" s="435" t="s">
        <v>542</v>
      </c>
    </row>
    <row r="35" spans="1:2">
      <c r="A35" s="433">
        <v>26</v>
      </c>
      <c r="B35" s="435" t="s">
        <v>739</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Gross carrying value, book value, reserves and write-offs by risk classes"/>
    <hyperlink ref="B28" display="Gross carrying value, book value, reserves and write-offs by Sectors of income source"/>
    <hyperlink ref="B30" display="Changes in the stock of non-performing loans over the period"/>
    <hyperlink ref="B31" display="Distribution of loans, Debt securities  and Off-balance-sheet items according to  Risk classification and Past due days"/>
    <hyperlink ref="B32" display="Loans Distributed according to LTV ratio, Loan reserves, Value of collateral for loans and loans secured by guarantees according to Risk classification and past due days"/>
    <hyperlink ref="B33" display="Loans and reserves on loans distributed according to Sectors of income source and risk classification"/>
    <hyperlink ref="B34" display="Loans, corporate debt securities and Off-balance-sheet items distributed by type of collateral"/>
    <hyperlink ref="B29" display="Change in reserve for loans and Corporate debt securities"/>
    <hyperlink ref="B35" display="General and Qualitative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workbookViewId="0">
      <pane xSplit="1" ySplit="5" topLeftCell="B6" activePane="bottomRight" state="frozen"/>
      <selection activeCell="B9" sqref="B9"/>
      <selection pane="topRight" activeCell="B9" sqref="B9"/>
      <selection pane="bottomLeft" activeCell="B9" sqref="B9"/>
      <selection pane="bottomRight" activeCell="I1" sqref="I1:S1048576"/>
    </sheetView>
  </sheetViews>
  <sheetFormatPr defaultColWidth="9.140625" defaultRowHeight="14.25"/>
  <cols>
    <col min="1" max="1" width="9.42578125" style="3" bestFit="1" customWidth="1"/>
    <col min="2" max="2" width="86" style="3" customWidth="1"/>
    <col min="3" max="3" width="13.5703125" style="3" bestFit="1" customWidth="1"/>
    <col min="4" max="7" width="12.7109375" style="4" customWidth="1"/>
    <col min="8" max="13" width="6.7109375" style="5" customWidth="1"/>
    <col min="14" max="14" width="9.140625" style="5"/>
    <col min="15" max="15" width="9.42578125" style="5" bestFit="1" customWidth="1"/>
    <col min="16" max="16384" width="9.140625" style="5"/>
  </cols>
  <sheetData>
    <row r="1" spans="1:8">
      <c r="A1" s="2" t="s">
        <v>30</v>
      </c>
      <c r="B1" s="3" t="str">
        <f>'Info '!C2</f>
        <v>JSC "BASISBANK"</v>
      </c>
    </row>
    <row r="2" spans="1:8">
      <c r="A2" s="2" t="s">
        <v>31</v>
      </c>
      <c r="B2" s="629">
        <v>44926</v>
      </c>
      <c r="C2" s="6"/>
      <c r="D2" s="7"/>
      <c r="E2" s="7"/>
      <c r="F2" s="7"/>
      <c r="G2" s="7"/>
      <c r="H2" s="8"/>
    </row>
    <row r="3" spans="1:8">
      <c r="A3" s="2"/>
      <c r="B3" s="6"/>
      <c r="C3" s="6"/>
      <c r="D3" s="7"/>
      <c r="E3" s="7"/>
      <c r="F3" s="7"/>
      <c r="G3" s="7"/>
      <c r="H3" s="8"/>
    </row>
    <row r="4" spans="1:8" ht="15" thickBot="1">
      <c r="A4" s="9" t="s">
        <v>139</v>
      </c>
      <c r="B4" s="10" t="s">
        <v>138</v>
      </c>
      <c r="C4" s="10"/>
      <c r="D4" s="10"/>
      <c r="E4" s="10"/>
      <c r="F4" s="10"/>
      <c r="G4" s="10"/>
      <c r="H4" s="8"/>
    </row>
    <row r="5" spans="1:8">
      <c r="A5" s="11" t="s">
        <v>6</v>
      </c>
      <c r="B5" s="12"/>
      <c r="C5" s="450" t="str">
        <f>INT((MONTH($B$2))/3)&amp;"Q"&amp;"-"&amp;YEAR($B$2)</f>
        <v>4Q-2022</v>
      </c>
      <c r="D5" s="450" t="str">
        <f>IF(INT(MONTH($B$2))=3,"4"&amp;"Q"&amp;"-"&amp;YEAR($B$2)-1,IF(INT(MONTH($B$2))=6,"1"&amp;"Q"&amp;"-"&amp;YEAR($B$2),IF(INT(MONTH($B$2))=9,"2"&amp;"Q"&amp;"-"&amp;YEAR($B$2),IF(INT(MONTH($B$2))=12,"3"&amp;"Q"&amp;"-"&amp;YEAR($B$2),0))))</f>
        <v>3Q-2022</v>
      </c>
      <c r="E5" s="450" t="str">
        <f>IF(INT(MONTH($B$2))=3,"3"&amp;"Q"&amp;"-"&amp;YEAR($B$2)-1,IF(INT(MONTH($B$2))=6,"4"&amp;"Q"&amp;"-"&amp;YEAR($B$2)-1,IF(INT(MONTH($B$2))=9,"1"&amp;"Q"&amp;"-"&amp;YEAR($B$2),IF(INT(MONTH($B$2))=12,"2"&amp;"Q"&amp;"-"&amp;YEAR($B$2),0))))</f>
        <v>2Q-2022</v>
      </c>
      <c r="F5" s="450" t="str">
        <f>IF(INT(MONTH($B$2))=3,"2"&amp;"Q"&amp;"-"&amp;YEAR($B$2)-1,IF(INT(MONTH($B$2))=6,"3"&amp;"Q"&amp;"-"&amp;YEAR($B$2)-1,IF(INT(MONTH($B$2))=9,"4"&amp;"Q"&amp;"-"&amp;YEAR($B$2)-1,IF(INT(MONTH($B$2))=12,"1"&amp;"Q"&amp;"-"&amp;YEAR($B$2),0))))</f>
        <v>1Q-2022</v>
      </c>
      <c r="G5" s="451" t="str">
        <f>IF(INT(MONTH($B$2))=3,"1"&amp;"Q"&amp;"-"&amp;YEAR($B$2)-1,IF(INT(MONTH($B$2))=6,"2"&amp;"Q"&amp;"-"&amp;YEAR($B$2)-1,IF(INT(MONTH($B$2))=9,"3"&amp;"Q"&amp;"-"&amp;YEAR($B$2)-1,IF(INT(MONTH($B$2))=12,"4"&amp;"Q"&amp;"-"&amp;YEAR($B$2)-1,0))))</f>
        <v>4Q-2021</v>
      </c>
    </row>
    <row r="6" spans="1:8">
      <c r="B6" s="238" t="s">
        <v>137</v>
      </c>
      <c r="C6" s="330"/>
      <c r="D6" s="330"/>
      <c r="E6" s="330"/>
      <c r="F6" s="330"/>
      <c r="G6" s="566"/>
    </row>
    <row r="7" spans="1:8">
      <c r="A7" s="13"/>
      <c r="B7" s="239" t="s">
        <v>135</v>
      </c>
      <c r="C7" s="330"/>
      <c r="D7" s="330"/>
      <c r="E7" s="330"/>
      <c r="F7" s="330"/>
      <c r="G7" s="566"/>
    </row>
    <row r="8" spans="1:8">
      <c r="A8" s="453">
        <v>1</v>
      </c>
      <c r="B8" s="14" t="s">
        <v>486</v>
      </c>
      <c r="C8" s="567">
        <v>353868369.53200006</v>
      </c>
      <c r="D8" s="568">
        <v>316354601.97999996</v>
      </c>
      <c r="E8" s="568">
        <v>306494984.5</v>
      </c>
      <c r="F8" s="568">
        <v>296046934.34000003</v>
      </c>
      <c r="G8" s="569">
        <v>275001902.05999994</v>
      </c>
    </row>
    <row r="9" spans="1:8">
      <c r="A9" s="453">
        <v>2</v>
      </c>
      <c r="B9" s="14" t="s">
        <v>487</v>
      </c>
      <c r="C9" s="567">
        <v>353868369.53200006</v>
      </c>
      <c r="D9" s="568">
        <v>316354601.97999996</v>
      </c>
      <c r="E9" s="568">
        <v>306494984.5</v>
      </c>
      <c r="F9" s="568">
        <v>296046934.34000003</v>
      </c>
      <c r="G9" s="569">
        <v>275001902.05999994</v>
      </c>
    </row>
    <row r="10" spans="1:8">
      <c r="A10" s="453">
        <v>3</v>
      </c>
      <c r="B10" s="14" t="s">
        <v>244</v>
      </c>
      <c r="C10" s="567">
        <v>436746681.14451784</v>
      </c>
      <c r="D10" s="568">
        <v>394867406.78324997</v>
      </c>
      <c r="E10" s="568">
        <v>345986513.88120693</v>
      </c>
      <c r="F10" s="568">
        <v>337250055.05093527</v>
      </c>
      <c r="G10" s="569">
        <v>306538687.10929382</v>
      </c>
    </row>
    <row r="11" spans="1:8">
      <c r="A11" s="453">
        <v>4</v>
      </c>
      <c r="B11" s="14" t="s">
        <v>489</v>
      </c>
      <c r="C11" s="567">
        <v>248652141.11535713</v>
      </c>
      <c r="D11" s="568">
        <v>151621391.7680259</v>
      </c>
      <c r="E11" s="568">
        <v>147590002.15729398</v>
      </c>
      <c r="F11" s="568">
        <v>149534902.81236431</v>
      </c>
      <c r="G11" s="569">
        <v>155203230.88844451</v>
      </c>
    </row>
    <row r="12" spans="1:8">
      <c r="A12" s="453">
        <v>5</v>
      </c>
      <c r="B12" s="14" t="s">
        <v>490</v>
      </c>
      <c r="C12" s="567">
        <v>309104892.09775269</v>
      </c>
      <c r="D12" s="568">
        <v>202206186.49453485</v>
      </c>
      <c r="E12" s="568">
        <v>196835184.43076673</v>
      </c>
      <c r="F12" s="568">
        <v>199431794.12795466</v>
      </c>
      <c r="G12" s="569">
        <v>192822970.13201964</v>
      </c>
    </row>
    <row r="13" spans="1:8">
      <c r="A13" s="453">
        <v>6</v>
      </c>
      <c r="B13" s="14" t="s">
        <v>488</v>
      </c>
      <c r="C13" s="567">
        <v>405940588.30038774</v>
      </c>
      <c r="D13" s="568">
        <v>284789823.28058952</v>
      </c>
      <c r="E13" s="568">
        <v>276944583.18595755</v>
      </c>
      <c r="F13" s="568">
        <v>280338899.35373551</v>
      </c>
      <c r="G13" s="569">
        <v>270798654.07141119</v>
      </c>
    </row>
    <row r="14" spans="1:8">
      <c r="A14" s="13"/>
      <c r="B14" s="238" t="s">
        <v>492</v>
      </c>
      <c r="C14" s="330"/>
      <c r="D14" s="330"/>
      <c r="E14" s="330"/>
      <c r="F14" s="330"/>
      <c r="G14" s="566"/>
    </row>
    <row r="15" spans="1:8" ht="15" customHeight="1">
      <c r="A15" s="453">
        <v>7</v>
      </c>
      <c r="B15" s="14" t="s">
        <v>491</v>
      </c>
      <c r="C15" s="570">
        <v>2707679752.2420011</v>
      </c>
      <c r="D15" s="568">
        <v>2444783862.8055005</v>
      </c>
      <c r="E15" s="568">
        <v>2373772047.693953</v>
      </c>
      <c r="F15" s="568">
        <v>2407657291.6342325</v>
      </c>
      <c r="G15" s="569">
        <v>1706474911.7904396</v>
      </c>
    </row>
    <row r="16" spans="1:8">
      <c r="A16" s="13"/>
      <c r="B16" s="238" t="s">
        <v>493</v>
      </c>
      <c r="C16" s="330"/>
      <c r="D16" s="330"/>
      <c r="E16" s="330"/>
      <c r="F16" s="330"/>
      <c r="G16" s="566"/>
    </row>
    <row r="17" spans="1:19" s="15" customFormat="1">
      <c r="A17" s="453"/>
      <c r="B17" s="239" t="s">
        <v>477</v>
      </c>
      <c r="C17" s="330"/>
      <c r="D17" s="330"/>
      <c r="E17" s="330"/>
      <c r="F17" s="330"/>
      <c r="G17" s="566"/>
      <c r="O17" s="5"/>
      <c r="P17" s="5"/>
      <c r="Q17" s="5"/>
      <c r="R17" s="5"/>
      <c r="S17" s="5"/>
    </row>
    <row r="18" spans="1:19">
      <c r="A18" s="11">
        <v>8</v>
      </c>
      <c r="B18" s="14" t="s">
        <v>486</v>
      </c>
      <c r="C18" s="571">
        <v>0.13069062884522867</v>
      </c>
      <c r="D18" s="572">
        <v>0.12939982416971973</v>
      </c>
      <c r="E18" s="572">
        <v>0.12911727762476202</v>
      </c>
      <c r="F18" s="572">
        <v>0.12296057888664622</v>
      </c>
      <c r="G18" s="573">
        <v>0.16115203344622686</v>
      </c>
    </row>
    <row r="19" spans="1:19" ht="15" customHeight="1">
      <c r="A19" s="11">
        <v>9</v>
      </c>
      <c r="B19" s="14" t="s">
        <v>487</v>
      </c>
      <c r="C19" s="571">
        <v>0.13069062884522867</v>
      </c>
      <c r="D19" s="572">
        <v>0.12939982416971973</v>
      </c>
      <c r="E19" s="572">
        <v>0.12911727762476202</v>
      </c>
      <c r="F19" s="572">
        <v>0.12296057888664622</v>
      </c>
      <c r="G19" s="573">
        <v>0.16115203344622686</v>
      </c>
    </row>
    <row r="20" spans="1:19">
      <c r="A20" s="11">
        <v>10</v>
      </c>
      <c r="B20" s="14" t="s">
        <v>244</v>
      </c>
      <c r="C20" s="571">
        <v>0.16129923813290134</v>
      </c>
      <c r="D20" s="572">
        <v>0.16151423968011705</v>
      </c>
      <c r="E20" s="572">
        <v>0.14575389166677663</v>
      </c>
      <c r="F20" s="572">
        <v>0.14007394500154208</v>
      </c>
      <c r="G20" s="573">
        <v>0.17963269485613026</v>
      </c>
    </row>
    <row r="21" spans="1:19">
      <c r="A21" s="11">
        <v>11</v>
      </c>
      <c r="B21" s="14" t="s">
        <v>489</v>
      </c>
      <c r="C21" s="571">
        <v>9.1832182483718494E-2</v>
      </c>
      <c r="D21" s="572">
        <v>6.2018321568121551E-2</v>
      </c>
      <c r="E21" s="572">
        <v>6.2175305459794737E-2</v>
      </c>
      <c r="F21" s="572">
        <v>6.210805139583022E-2</v>
      </c>
      <c r="G21" s="573">
        <v>9.0949611867193955E-2</v>
      </c>
    </row>
    <row r="22" spans="1:19">
      <c r="A22" s="11">
        <v>12</v>
      </c>
      <c r="B22" s="14" t="s">
        <v>490</v>
      </c>
      <c r="C22" s="571">
        <v>0.11415858608899705</v>
      </c>
      <c r="D22" s="572">
        <v>8.2709228235208515E-2</v>
      </c>
      <c r="E22" s="572">
        <v>8.2920845167920018E-2</v>
      </c>
      <c r="F22" s="572">
        <v>8.2832301266841601E-2</v>
      </c>
      <c r="G22" s="573">
        <v>0.1129949047593727</v>
      </c>
    </row>
    <row r="23" spans="1:19">
      <c r="A23" s="11">
        <v>13</v>
      </c>
      <c r="B23" s="14" t="s">
        <v>488</v>
      </c>
      <c r="C23" s="571">
        <v>0.14992193517873101</v>
      </c>
      <c r="D23" s="572">
        <v>0.11648875289686356</v>
      </c>
      <c r="E23" s="572">
        <v>0.11666856699867231</v>
      </c>
      <c r="F23" s="572">
        <v>0.11643638001463713</v>
      </c>
      <c r="G23" s="573">
        <v>0.15868891608098024</v>
      </c>
    </row>
    <row r="24" spans="1:19">
      <c r="A24" s="13"/>
      <c r="B24" s="238" t="s">
        <v>134</v>
      </c>
      <c r="C24" s="330"/>
      <c r="D24" s="574"/>
      <c r="E24" s="574"/>
      <c r="F24" s="574"/>
      <c r="G24" s="575"/>
    </row>
    <row r="25" spans="1:19" ht="15" customHeight="1">
      <c r="A25" s="454">
        <v>14</v>
      </c>
      <c r="B25" s="14" t="s">
        <v>133</v>
      </c>
      <c r="C25" s="576">
        <v>9.1266188127651721E-2</v>
      </c>
      <c r="D25" s="577">
        <v>9.0032106896328443E-2</v>
      </c>
      <c r="E25" s="577">
        <v>8.8056217277083321E-2</v>
      </c>
      <c r="F25" s="577">
        <v>8.3704475779426482E-2</v>
      </c>
      <c r="G25" s="578">
        <v>7.6189278026136675E-2</v>
      </c>
    </row>
    <row r="26" spans="1:19" ht="15">
      <c r="A26" s="454">
        <v>15</v>
      </c>
      <c r="B26" s="14" t="s">
        <v>132</v>
      </c>
      <c r="C26" s="576">
        <v>4.937120260348446E-2</v>
      </c>
      <c r="D26" s="577">
        <v>4.7660633550750987E-2</v>
      </c>
      <c r="E26" s="577">
        <v>4.3494258137840316E-2</v>
      </c>
      <c r="F26" s="577">
        <v>3.9933658117004736E-2</v>
      </c>
      <c r="G26" s="578">
        <v>3.754214775056447E-2</v>
      </c>
    </row>
    <row r="27" spans="1:19" ht="15">
      <c r="A27" s="454">
        <v>16</v>
      </c>
      <c r="B27" s="14" t="s">
        <v>131</v>
      </c>
      <c r="C27" s="576">
        <v>5.0387587857642226E-2</v>
      </c>
      <c r="D27" s="577">
        <v>6.1038987894862611E-2</v>
      </c>
      <c r="E27" s="577">
        <v>8.3699345553370066E-2</v>
      </c>
      <c r="F27" s="577">
        <v>0.15581335881937922</v>
      </c>
      <c r="G27" s="578">
        <v>2.3211712812904229E-2</v>
      </c>
    </row>
    <row r="28" spans="1:19" ht="15">
      <c r="A28" s="454">
        <v>17</v>
      </c>
      <c r="B28" s="14" t="s">
        <v>130</v>
      </c>
      <c r="C28" s="576">
        <v>4.1894985524167254E-2</v>
      </c>
      <c r="D28" s="577">
        <v>4.2371473345577455E-2</v>
      </c>
      <c r="E28" s="577">
        <v>4.4561959139242997E-2</v>
      </c>
      <c r="F28" s="577">
        <v>4.3770817662421732E-2</v>
      </c>
      <c r="G28" s="578">
        <v>3.8647130275572213E-2</v>
      </c>
    </row>
    <row r="29" spans="1:19" ht="15">
      <c r="A29" s="454">
        <v>18</v>
      </c>
      <c r="B29" s="14" t="s">
        <v>270</v>
      </c>
      <c r="C29" s="576">
        <v>1.9922541555318751E-2</v>
      </c>
      <c r="D29" s="577">
        <v>2.1937704471808369E-2</v>
      </c>
      <c r="E29" s="577">
        <v>2.6386317511118126E-2</v>
      </c>
      <c r="F29" s="577">
        <v>4.0402097990974724E-2</v>
      </c>
      <c r="G29" s="578">
        <v>2.5446839600579155E-2</v>
      </c>
    </row>
    <row r="30" spans="1:19" ht="15">
      <c r="A30" s="454">
        <v>19</v>
      </c>
      <c r="B30" s="14" t="s">
        <v>271</v>
      </c>
      <c r="C30" s="576">
        <v>0.162431595069993</v>
      </c>
      <c r="D30" s="577">
        <v>0.17620953647877458</v>
      </c>
      <c r="E30" s="577">
        <v>0.20319432905627877</v>
      </c>
      <c r="F30" s="577">
        <v>0.27920628988328017</v>
      </c>
      <c r="G30" s="578">
        <v>0.16377662781573007</v>
      </c>
    </row>
    <row r="31" spans="1:19">
      <c r="A31" s="13"/>
      <c r="B31" s="238" t="s">
        <v>350</v>
      </c>
      <c r="C31" s="574"/>
      <c r="D31" s="574"/>
      <c r="E31" s="574"/>
      <c r="F31" s="574"/>
      <c r="G31" s="575"/>
    </row>
    <row r="32" spans="1:19" ht="15">
      <c r="A32" s="454">
        <v>20</v>
      </c>
      <c r="B32" s="14" t="s">
        <v>129</v>
      </c>
      <c r="C32" s="576">
        <v>3.3318541790872701E-2</v>
      </c>
      <c r="D32" s="577">
        <v>3.4408094810469032E-2</v>
      </c>
      <c r="E32" s="577">
        <v>4.1053706722485393E-2</v>
      </c>
      <c r="F32" s="577">
        <v>4.6520291423571204E-2</v>
      </c>
      <c r="G32" s="578">
        <v>5.4010013148751305E-2</v>
      </c>
    </row>
    <row r="33" spans="1:7" ht="15" customHeight="1">
      <c r="A33" s="454">
        <v>21</v>
      </c>
      <c r="B33" s="14" t="s">
        <v>128</v>
      </c>
      <c r="C33" s="576">
        <v>3.6136499929468366E-2</v>
      </c>
      <c r="D33" s="577">
        <v>4.0076316774812194E-2</v>
      </c>
      <c r="E33" s="577">
        <v>3.9667870216590587E-2</v>
      </c>
      <c r="F33" s="577">
        <v>4.1958453871371051E-2</v>
      </c>
      <c r="G33" s="578">
        <v>4.1705364259597442E-2</v>
      </c>
    </row>
    <row r="34" spans="1:7" ht="15">
      <c r="A34" s="454">
        <v>22</v>
      </c>
      <c r="B34" s="14" t="s">
        <v>127</v>
      </c>
      <c r="C34" s="576">
        <v>0.46920009887067432</v>
      </c>
      <c r="D34" s="577">
        <v>0.46176729529744365</v>
      </c>
      <c r="E34" s="577">
        <v>0.4719544743155642</v>
      </c>
      <c r="F34" s="577">
        <v>0.48663233133346179</v>
      </c>
      <c r="G34" s="578">
        <v>0.52511176178429664</v>
      </c>
    </row>
    <row r="35" spans="1:7" ht="15" customHeight="1">
      <c r="A35" s="454">
        <v>23</v>
      </c>
      <c r="B35" s="14" t="s">
        <v>126</v>
      </c>
      <c r="C35" s="576">
        <v>0.44182227044422084</v>
      </c>
      <c r="D35" s="577">
        <v>0.45326248663052726</v>
      </c>
      <c r="E35" s="577">
        <v>0.44753034686570459</v>
      </c>
      <c r="F35" s="577">
        <v>0.49501379732614587</v>
      </c>
      <c r="G35" s="578">
        <v>0.50327127818364548</v>
      </c>
    </row>
    <row r="36" spans="1:7" ht="15">
      <c r="A36" s="454">
        <v>24</v>
      </c>
      <c r="B36" s="14" t="s">
        <v>125</v>
      </c>
      <c r="C36" s="576">
        <v>0.65486642979395582</v>
      </c>
      <c r="D36" s="577">
        <v>0.62830296566621124</v>
      </c>
      <c r="E36" s="577">
        <v>0.6162414123178217</v>
      </c>
      <c r="F36" s="577">
        <v>0.58607462941820787</v>
      </c>
      <c r="G36" s="578">
        <v>0.14889139965982348</v>
      </c>
    </row>
    <row r="37" spans="1:7" ht="15" customHeight="1">
      <c r="A37" s="13"/>
      <c r="B37" s="238" t="s">
        <v>351</v>
      </c>
      <c r="C37" s="574"/>
      <c r="D37" s="574"/>
      <c r="E37" s="574"/>
      <c r="F37" s="574"/>
      <c r="G37" s="575"/>
    </row>
    <row r="38" spans="1:7" ht="15" customHeight="1">
      <c r="A38" s="454">
        <v>25</v>
      </c>
      <c r="B38" s="14" t="s">
        <v>124</v>
      </c>
      <c r="C38" s="576">
        <v>0.21468270272784282</v>
      </c>
      <c r="D38" s="576">
        <v>0.19740426422181714</v>
      </c>
      <c r="E38" s="576">
        <v>0.18548974715919464</v>
      </c>
      <c r="F38" s="576">
        <v>0.20790932501700238</v>
      </c>
      <c r="G38" s="579">
        <v>0.23388627820836105</v>
      </c>
    </row>
    <row r="39" spans="1:7" ht="15" customHeight="1">
      <c r="A39" s="454">
        <v>26</v>
      </c>
      <c r="B39" s="14" t="s">
        <v>123</v>
      </c>
      <c r="C39" s="576">
        <v>0.53686488733228444</v>
      </c>
      <c r="D39" s="576">
        <v>0.5269244455682951</v>
      </c>
      <c r="E39" s="576">
        <v>0.52396262732415366</v>
      </c>
      <c r="F39" s="576">
        <v>0.58025416078822911</v>
      </c>
      <c r="G39" s="579">
        <v>0.59744413242866834</v>
      </c>
    </row>
    <row r="40" spans="1:7" ht="15" customHeight="1">
      <c r="A40" s="454">
        <v>27</v>
      </c>
      <c r="B40" s="14" t="s">
        <v>122</v>
      </c>
      <c r="C40" s="576">
        <v>0.2896285036871184</v>
      </c>
      <c r="D40" s="576">
        <v>0.28039570762150667</v>
      </c>
      <c r="E40" s="576">
        <v>0.26319120448363598</v>
      </c>
      <c r="F40" s="576">
        <v>0.24593787156163324</v>
      </c>
      <c r="G40" s="579">
        <v>0.2540370765606989</v>
      </c>
    </row>
    <row r="41" spans="1:7" ht="15" customHeight="1">
      <c r="A41" s="455"/>
      <c r="B41" s="238" t="s">
        <v>394</v>
      </c>
      <c r="C41" s="330"/>
      <c r="D41" s="330"/>
      <c r="E41" s="330"/>
      <c r="F41" s="330"/>
      <c r="G41" s="566"/>
    </row>
    <row r="42" spans="1:7" ht="15">
      <c r="A42" s="454">
        <v>28</v>
      </c>
      <c r="B42" s="14" t="s">
        <v>377</v>
      </c>
      <c r="C42" s="580">
        <v>726302301.68641913</v>
      </c>
      <c r="D42" s="581">
        <v>624858923.05399466</v>
      </c>
      <c r="E42" s="581">
        <v>529888563.68082947</v>
      </c>
      <c r="F42" s="581">
        <v>472011268.89208972</v>
      </c>
      <c r="G42" s="582">
        <v>380826472.24000013</v>
      </c>
    </row>
    <row r="43" spans="1:7" ht="15" customHeight="1">
      <c r="A43" s="454">
        <v>29</v>
      </c>
      <c r="B43" s="14" t="s">
        <v>389</v>
      </c>
      <c r="C43" s="580">
        <v>569761251.71734321</v>
      </c>
      <c r="D43" s="583">
        <v>524747107.20303136</v>
      </c>
      <c r="E43" s="583">
        <v>498192258.82987887</v>
      </c>
      <c r="F43" s="583">
        <v>330241150.64856493</v>
      </c>
      <c r="G43" s="584">
        <v>264903848.44921699</v>
      </c>
    </row>
    <row r="44" spans="1:7" ht="15" customHeight="1">
      <c r="A44" s="493">
        <v>30</v>
      </c>
      <c r="B44" s="494" t="s">
        <v>378</v>
      </c>
      <c r="C44" s="585">
        <v>1.2747485012314166</v>
      </c>
      <c r="D44" s="576">
        <v>1.1907810723999452</v>
      </c>
      <c r="E44" s="576">
        <v>1.0636226362195929</v>
      </c>
      <c r="F44" s="576">
        <v>1.4292927091766141</v>
      </c>
      <c r="G44" s="579">
        <v>1.4376026413712366</v>
      </c>
    </row>
    <row r="45" spans="1:7" ht="15" customHeight="1">
      <c r="A45" s="493"/>
      <c r="B45" s="238" t="s">
        <v>496</v>
      </c>
      <c r="C45" s="330"/>
      <c r="D45" s="330"/>
      <c r="E45" s="330"/>
      <c r="F45" s="330"/>
      <c r="G45" s="566"/>
    </row>
    <row r="46" spans="1:7" ht="15" customHeight="1">
      <c r="A46" s="493">
        <v>31</v>
      </c>
      <c r="B46" s="494" t="s">
        <v>503</v>
      </c>
      <c r="C46" s="586">
        <v>1987353357.9511101</v>
      </c>
      <c r="D46" s="587">
        <v>1814557509.8984001</v>
      </c>
      <c r="E46" s="587">
        <v>1761057266.8453751</v>
      </c>
      <c r="F46" s="587">
        <v>1722825764.973485</v>
      </c>
      <c r="G46" s="588">
        <v>1167938709.1423299</v>
      </c>
    </row>
    <row r="47" spans="1:7" ht="15" customHeight="1">
      <c r="A47" s="493">
        <v>32</v>
      </c>
      <c r="B47" s="494" t="s">
        <v>518</v>
      </c>
      <c r="C47" s="586">
        <v>1636363690.754997</v>
      </c>
      <c r="D47" s="587">
        <v>1579426800.2240698</v>
      </c>
      <c r="E47" s="587">
        <v>1527342227.1122417</v>
      </c>
      <c r="F47" s="587">
        <v>1504074759.4362636</v>
      </c>
      <c r="G47" s="588">
        <v>958573986.13035393</v>
      </c>
    </row>
    <row r="48" spans="1:7" ht="15.75" thickBot="1">
      <c r="A48" s="456">
        <v>33</v>
      </c>
      <c r="B48" s="240" t="s">
        <v>536</v>
      </c>
      <c r="C48" s="589">
        <v>1.2144936783791451</v>
      </c>
      <c r="D48" s="590">
        <v>1.1488709129419437</v>
      </c>
      <c r="E48" s="590">
        <v>1.1530207412486855</v>
      </c>
      <c r="F48" s="590">
        <v>1.1454389179559203</v>
      </c>
      <c r="G48" s="591">
        <v>1.2184126901431529</v>
      </c>
    </row>
    <row r="49" spans="1:2">
      <c r="A49" s="16"/>
    </row>
    <row r="50" spans="1:2" ht="38.25">
      <c r="B50" s="321" t="s">
        <v>478</v>
      </c>
    </row>
    <row r="51" spans="1:2" ht="51">
      <c r="B51" s="321" t="s">
        <v>393</v>
      </c>
    </row>
    <row r="53" spans="1:2">
      <c r="B53" s="32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workbookViewId="0">
      <pane xSplit="1" ySplit="5" topLeftCell="B6" activePane="bottomRight" state="frozen"/>
      <selection activeCell="B9" sqref="B9"/>
      <selection pane="topRight" activeCell="B9" sqref="B9"/>
      <selection pane="bottomLeft" activeCell="B9" sqref="B9"/>
      <selection pane="bottomRight" activeCell="K29" sqref="K29"/>
    </sheetView>
  </sheetViews>
  <sheetFormatPr defaultColWidth="9.140625" defaultRowHeight="14.25"/>
  <cols>
    <col min="1" max="1" width="9.42578125" style="4" bestFit="1" customWidth="1"/>
    <col min="2" max="2" width="55.140625" style="4" bestFit="1" customWidth="1"/>
    <col min="3" max="3" width="13.42578125" style="4" bestFit="1" customWidth="1"/>
    <col min="4" max="4" width="13.28515625" style="4" customWidth="1"/>
    <col min="5" max="5" width="14.42578125" style="4" customWidth="1"/>
    <col min="6" max="6" width="11.7109375" style="4" customWidth="1"/>
    <col min="7" max="7" width="13.7109375" style="4" customWidth="1"/>
    <col min="8" max="8" width="14.42578125" style="4" customWidth="1"/>
    <col min="9" max="9" width="9.140625" style="5"/>
    <col min="10" max="12" width="14.85546875" style="5" bestFit="1" customWidth="1"/>
    <col min="13" max="14" width="13.140625" style="5" bestFit="1" customWidth="1"/>
    <col min="15" max="15" width="14.85546875" style="5" bestFit="1" customWidth="1"/>
    <col min="16" max="16" width="11.42578125" style="5" bestFit="1" customWidth="1"/>
    <col min="17" max="16384" width="9.140625" style="5"/>
  </cols>
  <sheetData>
    <row r="1" spans="1:21">
      <c r="A1" s="2" t="s">
        <v>30</v>
      </c>
      <c r="B1" s="4" t="str">
        <f>'Info '!C2</f>
        <v>JSC "BASISBANK"</v>
      </c>
    </row>
    <row r="2" spans="1:21">
      <c r="A2" s="2" t="s">
        <v>31</v>
      </c>
      <c r="B2" s="628">
        <f>'1. key ratios '!$B$2</f>
        <v>44926</v>
      </c>
    </row>
    <row r="3" spans="1:21">
      <c r="A3" s="2"/>
    </row>
    <row r="4" spans="1:21" ht="15" thickBot="1">
      <c r="A4" s="17" t="s">
        <v>32</v>
      </c>
      <c r="B4" s="18" t="s">
        <v>33</v>
      </c>
      <c r="C4" s="17"/>
      <c r="D4" s="19"/>
      <c r="E4" s="19"/>
      <c r="F4" s="20"/>
      <c r="G4" s="20"/>
      <c r="H4" s="21" t="s">
        <v>73</v>
      </c>
    </row>
    <row r="5" spans="1:21">
      <c r="A5" s="22"/>
      <c r="B5" s="23"/>
      <c r="C5" s="680" t="s">
        <v>68</v>
      </c>
      <c r="D5" s="681"/>
      <c r="E5" s="682"/>
      <c r="F5" s="680" t="s">
        <v>72</v>
      </c>
      <c r="G5" s="681"/>
      <c r="H5" s="683"/>
    </row>
    <row r="6" spans="1:21">
      <c r="A6" s="24" t="s">
        <v>6</v>
      </c>
      <c r="B6" s="25" t="s">
        <v>34</v>
      </c>
      <c r="C6" s="26" t="s">
        <v>69</v>
      </c>
      <c r="D6" s="26" t="s">
        <v>70</v>
      </c>
      <c r="E6" s="26" t="s">
        <v>71</v>
      </c>
      <c r="F6" s="26" t="s">
        <v>69</v>
      </c>
      <c r="G6" s="26" t="s">
        <v>70</v>
      </c>
      <c r="H6" s="27" t="s">
        <v>71</v>
      </c>
    </row>
    <row r="7" spans="1:21">
      <c r="A7" s="24">
        <v>1</v>
      </c>
      <c r="B7" s="28" t="s">
        <v>35</v>
      </c>
      <c r="C7" s="29">
        <v>38971746.899999999</v>
      </c>
      <c r="D7" s="29">
        <v>38885558.840899996</v>
      </c>
      <c r="E7" s="30">
        <f>C7+D7</f>
        <v>77857305.740899995</v>
      </c>
      <c r="F7" s="31">
        <v>15855130.109999999</v>
      </c>
      <c r="G7" s="32">
        <v>18454116.495200001</v>
      </c>
      <c r="H7" s="33">
        <f>F7+G7</f>
        <v>34309246.6052</v>
      </c>
      <c r="J7" s="592"/>
      <c r="K7" s="592"/>
      <c r="L7" s="592"/>
      <c r="M7" s="592"/>
      <c r="N7" s="592"/>
      <c r="O7" s="592"/>
      <c r="P7" s="592"/>
      <c r="Q7" s="592"/>
      <c r="R7" s="592"/>
      <c r="S7" s="592"/>
      <c r="T7" s="592"/>
      <c r="U7" s="592"/>
    </row>
    <row r="8" spans="1:21">
      <c r="A8" s="24">
        <v>2</v>
      </c>
      <c r="B8" s="28" t="s">
        <v>36</v>
      </c>
      <c r="C8" s="29">
        <v>23744094.739999998</v>
      </c>
      <c r="D8" s="29">
        <v>302858743.64199996</v>
      </c>
      <c r="E8" s="30">
        <f t="shared" ref="E8:E19" si="0">C8+D8</f>
        <v>326602838.38199997</v>
      </c>
      <c r="F8" s="31">
        <v>51472602.869999997</v>
      </c>
      <c r="G8" s="32">
        <v>177978824.11199999</v>
      </c>
      <c r="H8" s="33">
        <f t="shared" ref="H8:H40" si="1">F8+G8</f>
        <v>229451426.98199999</v>
      </c>
      <c r="J8" s="592"/>
      <c r="K8" s="592"/>
      <c r="L8" s="592"/>
      <c r="M8" s="592"/>
      <c r="N8" s="592"/>
      <c r="O8" s="592"/>
      <c r="P8" s="592"/>
      <c r="Q8" s="592"/>
      <c r="R8" s="592"/>
      <c r="S8" s="592"/>
      <c r="T8" s="592"/>
      <c r="U8" s="592"/>
    </row>
    <row r="9" spans="1:21">
      <c r="A9" s="24">
        <v>3</v>
      </c>
      <c r="B9" s="28" t="s">
        <v>37</v>
      </c>
      <c r="C9" s="29">
        <v>15118623.85</v>
      </c>
      <c r="D9" s="29">
        <v>79746686.935800001</v>
      </c>
      <c r="E9" s="30">
        <f t="shared" si="0"/>
        <v>94865310.785799995</v>
      </c>
      <c r="F9" s="31">
        <v>579438.24</v>
      </c>
      <c r="G9" s="32">
        <v>104232865.73100001</v>
      </c>
      <c r="H9" s="33">
        <f t="shared" si="1"/>
        <v>104812303.971</v>
      </c>
      <c r="J9" s="592"/>
      <c r="K9" s="592"/>
      <c r="L9" s="592"/>
      <c r="M9" s="592"/>
      <c r="N9" s="592"/>
      <c r="O9" s="592"/>
      <c r="P9" s="592"/>
      <c r="Q9" s="592"/>
      <c r="R9" s="592"/>
      <c r="S9" s="592"/>
      <c r="T9" s="592"/>
      <c r="U9" s="592"/>
    </row>
    <row r="10" spans="1:21">
      <c r="A10" s="24">
        <v>4</v>
      </c>
      <c r="B10" s="28" t="s">
        <v>38</v>
      </c>
      <c r="C10" s="29">
        <v>141599716.34999999</v>
      </c>
      <c r="D10" s="29">
        <v>0</v>
      </c>
      <c r="E10" s="30">
        <f t="shared" si="0"/>
        <v>141599716.34999999</v>
      </c>
      <c r="F10" s="31">
        <v>38535544.539999999</v>
      </c>
      <c r="G10" s="32">
        <v>0</v>
      </c>
      <c r="H10" s="33">
        <f t="shared" si="1"/>
        <v>38535544.539999999</v>
      </c>
      <c r="J10" s="592"/>
      <c r="K10" s="592"/>
      <c r="L10" s="592"/>
      <c r="M10" s="592"/>
      <c r="N10" s="592"/>
      <c r="O10" s="592"/>
      <c r="P10" s="592"/>
      <c r="Q10" s="592"/>
      <c r="R10" s="592"/>
      <c r="S10" s="592"/>
      <c r="T10" s="592"/>
      <c r="U10" s="592"/>
    </row>
    <row r="11" spans="1:21">
      <c r="A11" s="24">
        <v>5</v>
      </c>
      <c r="B11" s="28" t="s">
        <v>39</v>
      </c>
      <c r="C11" s="29">
        <v>241864270.44999999</v>
      </c>
      <c r="D11" s="29">
        <v>0</v>
      </c>
      <c r="E11" s="30">
        <f t="shared" si="0"/>
        <v>241864270.44999999</v>
      </c>
      <c r="F11" s="31">
        <v>156764338.81999999</v>
      </c>
      <c r="G11" s="32">
        <v>10624768</v>
      </c>
      <c r="H11" s="33">
        <f t="shared" si="1"/>
        <v>167389106.81999999</v>
      </c>
      <c r="J11" s="592"/>
      <c r="K11" s="592"/>
      <c r="L11" s="592"/>
      <c r="M11" s="592"/>
      <c r="N11" s="592"/>
      <c r="O11" s="592"/>
      <c r="P11" s="592"/>
      <c r="Q11" s="592"/>
      <c r="R11" s="592"/>
      <c r="S11" s="592"/>
      <c r="T11" s="592"/>
      <c r="U11" s="592"/>
    </row>
    <row r="12" spans="1:21">
      <c r="A12" s="24">
        <v>6.1</v>
      </c>
      <c r="B12" s="34" t="s">
        <v>40</v>
      </c>
      <c r="C12" s="29">
        <v>1102118472.46</v>
      </c>
      <c r="D12" s="29">
        <v>974216640.10339999</v>
      </c>
      <c r="E12" s="30">
        <f t="shared" si="0"/>
        <v>2076335112.5634</v>
      </c>
      <c r="F12" s="31">
        <v>595834869.68999994</v>
      </c>
      <c r="G12" s="32">
        <v>658849541.8017</v>
      </c>
      <c r="H12" s="33">
        <f t="shared" si="1"/>
        <v>1254684411.4916999</v>
      </c>
      <c r="J12" s="592"/>
      <c r="K12" s="592"/>
      <c r="L12" s="592"/>
      <c r="M12" s="592"/>
      <c r="N12" s="592"/>
      <c r="O12" s="592"/>
      <c r="P12" s="592"/>
      <c r="Q12" s="592"/>
      <c r="R12" s="592"/>
      <c r="S12" s="592"/>
      <c r="T12" s="592"/>
      <c r="U12" s="592"/>
    </row>
    <row r="13" spans="1:21">
      <c r="A13" s="24">
        <v>6.2</v>
      </c>
      <c r="B13" s="34" t="s">
        <v>41</v>
      </c>
      <c r="C13" s="29">
        <v>-39848808.981799997</v>
      </c>
      <c r="D13" s="29">
        <v>-35182674.666900001</v>
      </c>
      <c r="E13" s="30">
        <f t="shared" si="0"/>
        <v>-75031483.648699999</v>
      </c>
      <c r="F13" s="31">
        <v>-18487938.202799998</v>
      </c>
      <c r="G13" s="32">
        <v>-33839132.209299996</v>
      </c>
      <c r="H13" s="33">
        <f t="shared" si="1"/>
        <v>-52327070.412099995</v>
      </c>
      <c r="J13" s="592"/>
      <c r="K13" s="592"/>
      <c r="L13" s="592"/>
      <c r="M13" s="592"/>
      <c r="N13" s="592"/>
      <c r="O13" s="592"/>
      <c r="P13" s="592"/>
      <c r="Q13" s="592"/>
      <c r="R13" s="592"/>
      <c r="S13" s="592"/>
      <c r="T13" s="592"/>
      <c r="U13" s="592"/>
    </row>
    <row r="14" spans="1:21">
      <c r="A14" s="24">
        <v>6</v>
      </c>
      <c r="B14" s="28" t="s">
        <v>42</v>
      </c>
      <c r="C14" s="30">
        <f>C12+C13</f>
        <v>1062269663.4782001</v>
      </c>
      <c r="D14" s="30">
        <f>D12+D13</f>
        <v>939033965.43649995</v>
      </c>
      <c r="E14" s="30">
        <f t="shared" si="0"/>
        <v>2001303628.9147</v>
      </c>
      <c r="F14" s="30">
        <f>F12+F13</f>
        <v>577346931.4871999</v>
      </c>
      <c r="G14" s="30">
        <f>G12+G13</f>
        <v>625010409.59239995</v>
      </c>
      <c r="H14" s="33">
        <f t="shared" si="1"/>
        <v>1202357341.0795999</v>
      </c>
      <c r="J14" s="592"/>
      <c r="K14" s="592"/>
      <c r="L14" s="592"/>
      <c r="M14" s="592"/>
      <c r="N14" s="592"/>
      <c r="O14" s="592"/>
      <c r="P14" s="592"/>
      <c r="Q14" s="592"/>
      <c r="R14" s="592"/>
      <c r="S14" s="592"/>
      <c r="T14" s="592"/>
      <c r="U14" s="592"/>
    </row>
    <row r="15" spans="1:21">
      <c r="A15" s="24">
        <v>7</v>
      </c>
      <c r="B15" s="28" t="s">
        <v>43</v>
      </c>
      <c r="C15" s="29">
        <v>22255694.190000005</v>
      </c>
      <c r="D15" s="29">
        <v>5432275.3812999995</v>
      </c>
      <c r="E15" s="30">
        <f t="shared" si="0"/>
        <v>27687969.571300004</v>
      </c>
      <c r="F15" s="31">
        <v>9992289.7899999991</v>
      </c>
      <c r="G15" s="32">
        <v>3752413.5400000005</v>
      </c>
      <c r="H15" s="33">
        <f t="shared" si="1"/>
        <v>13744703.33</v>
      </c>
      <c r="J15" s="592"/>
      <c r="K15" s="592"/>
      <c r="L15" s="592"/>
      <c r="M15" s="592"/>
      <c r="N15" s="592"/>
      <c r="O15" s="592"/>
      <c r="P15" s="592"/>
      <c r="Q15" s="592"/>
      <c r="R15" s="592"/>
      <c r="S15" s="592"/>
      <c r="T15" s="592"/>
      <c r="U15" s="592"/>
    </row>
    <row r="16" spans="1:21">
      <c r="A16" s="24">
        <v>8</v>
      </c>
      <c r="B16" s="28" t="s">
        <v>198</v>
      </c>
      <c r="C16" s="29">
        <v>6640620.3550000004</v>
      </c>
      <c r="D16" s="29">
        <v>0</v>
      </c>
      <c r="E16" s="30">
        <f t="shared" si="0"/>
        <v>6640620.3550000004</v>
      </c>
      <c r="F16" s="31">
        <v>11143195.302999999</v>
      </c>
      <c r="G16" s="32">
        <v>0</v>
      </c>
      <c r="H16" s="33">
        <f t="shared" si="1"/>
        <v>11143195.302999999</v>
      </c>
      <c r="J16" s="592"/>
      <c r="K16" s="592"/>
      <c r="L16" s="592"/>
      <c r="M16" s="592"/>
      <c r="N16" s="592"/>
      <c r="O16" s="592"/>
      <c r="P16" s="592"/>
      <c r="Q16" s="592"/>
      <c r="R16" s="592"/>
      <c r="S16" s="592"/>
      <c r="T16" s="592"/>
      <c r="U16" s="592"/>
    </row>
    <row r="17" spans="1:21">
      <c r="A17" s="24">
        <v>9</v>
      </c>
      <c r="B17" s="28" t="s">
        <v>44</v>
      </c>
      <c r="C17" s="29">
        <v>17062704.66</v>
      </c>
      <c r="D17" s="29">
        <v>0</v>
      </c>
      <c r="E17" s="30">
        <f t="shared" si="0"/>
        <v>17062704.66</v>
      </c>
      <c r="F17" s="31">
        <v>17062704.66</v>
      </c>
      <c r="G17" s="32">
        <v>0</v>
      </c>
      <c r="H17" s="33">
        <f t="shared" si="1"/>
        <v>17062704.66</v>
      </c>
      <c r="J17" s="592"/>
      <c r="K17" s="592"/>
      <c r="L17" s="592"/>
      <c r="M17" s="592"/>
      <c r="N17" s="592"/>
      <c r="O17" s="592"/>
      <c r="P17" s="592"/>
      <c r="Q17" s="592"/>
      <c r="R17" s="592"/>
      <c r="S17" s="592"/>
      <c r="T17" s="592"/>
      <c r="U17" s="592"/>
    </row>
    <row r="18" spans="1:21">
      <c r="A18" s="24">
        <v>10</v>
      </c>
      <c r="B18" s="28" t="s">
        <v>45</v>
      </c>
      <c r="C18" s="29">
        <v>125306752.65000001</v>
      </c>
      <c r="D18" s="29">
        <v>0</v>
      </c>
      <c r="E18" s="30">
        <f t="shared" si="0"/>
        <v>125306752.65000001</v>
      </c>
      <c r="F18" s="31">
        <v>40886685.5</v>
      </c>
      <c r="G18" s="32">
        <v>0</v>
      </c>
      <c r="H18" s="33">
        <f t="shared" si="1"/>
        <v>40886685.5</v>
      </c>
      <c r="J18" s="592"/>
      <c r="K18" s="592"/>
      <c r="L18" s="592"/>
      <c r="M18" s="592"/>
      <c r="N18" s="592"/>
      <c r="O18" s="592"/>
      <c r="P18" s="592"/>
      <c r="Q18" s="592"/>
      <c r="R18" s="592"/>
      <c r="S18" s="592"/>
      <c r="T18" s="592"/>
      <c r="U18" s="592"/>
    </row>
    <row r="19" spans="1:21">
      <c r="A19" s="24">
        <v>11</v>
      </c>
      <c r="B19" s="28" t="s">
        <v>46</v>
      </c>
      <c r="C19" s="29">
        <v>31270296.618800003</v>
      </c>
      <c r="D19" s="29">
        <v>330296.69869999995</v>
      </c>
      <c r="E19" s="30">
        <f t="shared" si="0"/>
        <v>31600593.317500003</v>
      </c>
      <c r="F19" s="31">
        <v>8462634.2919999994</v>
      </c>
      <c r="G19" s="32">
        <v>272388.95250000001</v>
      </c>
      <c r="H19" s="33">
        <f t="shared" si="1"/>
        <v>8735023.2445</v>
      </c>
      <c r="J19" s="592"/>
      <c r="K19" s="592"/>
      <c r="L19" s="592"/>
      <c r="M19" s="592"/>
      <c r="N19" s="592"/>
      <c r="O19" s="592"/>
      <c r="P19" s="592"/>
      <c r="Q19" s="592"/>
      <c r="R19" s="592"/>
      <c r="S19" s="592"/>
      <c r="T19" s="592"/>
      <c r="U19" s="592"/>
    </row>
    <row r="20" spans="1:21">
      <c r="A20" s="24">
        <v>12</v>
      </c>
      <c r="B20" s="36" t="s">
        <v>47</v>
      </c>
      <c r="C20" s="30">
        <f>SUM(C7:C11)+SUM(C14:C19)</f>
        <v>1726104184.2420001</v>
      </c>
      <c r="D20" s="30">
        <f>SUM(D7:D11)+SUM(D14:D19)</f>
        <v>1366287526.9351997</v>
      </c>
      <c r="E20" s="30">
        <f>C20+D20</f>
        <v>3092391711.1771998</v>
      </c>
      <c r="F20" s="30">
        <f>SUM(F7:F11)+SUM(F14:F19)</f>
        <v>928101495.61219978</v>
      </c>
      <c r="G20" s="30">
        <f>SUM(G7:G11)+SUM(G14:G19)</f>
        <v>940325786.42309988</v>
      </c>
      <c r="H20" s="33">
        <f t="shared" si="1"/>
        <v>1868427282.0352998</v>
      </c>
      <c r="J20" s="592"/>
      <c r="K20" s="592"/>
      <c r="L20" s="592"/>
      <c r="M20" s="592"/>
      <c r="N20" s="592"/>
      <c r="O20" s="592"/>
      <c r="P20" s="592"/>
      <c r="Q20" s="592"/>
      <c r="R20" s="592"/>
      <c r="S20" s="592"/>
      <c r="T20" s="592"/>
      <c r="U20" s="592"/>
    </row>
    <row r="21" spans="1:21">
      <c r="A21" s="24"/>
      <c r="B21" s="25" t="s">
        <v>48</v>
      </c>
      <c r="C21" s="37"/>
      <c r="D21" s="37"/>
      <c r="E21" s="37"/>
      <c r="F21" s="38"/>
      <c r="G21" s="39"/>
      <c r="H21" s="40"/>
      <c r="J21" s="592"/>
      <c r="K21" s="592"/>
      <c r="L21" s="592"/>
      <c r="M21" s="592"/>
      <c r="N21" s="592"/>
      <c r="O21" s="592"/>
      <c r="P21" s="592"/>
      <c r="Q21" s="592"/>
      <c r="R21" s="592"/>
      <c r="S21" s="592"/>
      <c r="T21" s="592"/>
      <c r="U21" s="592"/>
    </row>
    <row r="22" spans="1:21">
      <c r="A22" s="24">
        <v>13</v>
      </c>
      <c r="B22" s="28" t="s">
        <v>49</v>
      </c>
      <c r="C22" s="29">
        <v>15001144.460000001</v>
      </c>
      <c r="D22" s="29">
        <v>0</v>
      </c>
      <c r="E22" s="30">
        <f>C22+D22</f>
        <v>15001144.460000001</v>
      </c>
      <c r="F22" s="31">
        <v>17401144.460000001</v>
      </c>
      <c r="G22" s="32">
        <v>0</v>
      </c>
      <c r="H22" s="33">
        <f t="shared" si="1"/>
        <v>17401144.460000001</v>
      </c>
      <c r="J22" s="592"/>
      <c r="K22" s="592"/>
      <c r="L22" s="592"/>
      <c r="M22" s="592"/>
      <c r="N22" s="592"/>
      <c r="O22" s="592"/>
      <c r="P22" s="592"/>
      <c r="Q22" s="592"/>
      <c r="R22" s="592"/>
      <c r="S22" s="592"/>
      <c r="T22" s="592"/>
      <c r="U22" s="592"/>
    </row>
    <row r="23" spans="1:21">
      <c r="A23" s="24">
        <v>14</v>
      </c>
      <c r="B23" s="28" t="s">
        <v>50</v>
      </c>
      <c r="C23" s="29">
        <v>234296701.83999997</v>
      </c>
      <c r="D23" s="29">
        <v>249389681.42769998</v>
      </c>
      <c r="E23" s="30">
        <f t="shared" ref="E23:E40" si="2">C23+D23</f>
        <v>483686383.26769996</v>
      </c>
      <c r="F23" s="31">
        <v>117305188.8</v>
      </c>
      <c r="G23" s="32">
        <v>117982963.74600001</v>
      </c>
      <c r="H23" s="33">
        <f t="shared" si="1"/>
        <v>235288152.546</v>
      </c>
      <c r="J23" s="592"/>
      <c r="K23" s="592"/>
      <c r="L23" s="592"/>
      <c r="M23" s="592"/>
      <c r="N23" s="592"/>
      <c r="O23" s="592"/>
      <c r="P23" s="592"/>
      <c r="Q23" s="592"/>
      <c r="R23" s="592"/>
      <c r="S23" s="592"/>
      <c r="T23" s="592"/>
      <c r="U23" s="592"/>
    </row>
    <row r="24" spans="1:21">
      <c r="A24" s="24">
        <v>15</v>
      </c>
      <c r="B24" s="28" t="s">
        <v>51</v>
      </c>
      <c r="C24" s="29">
        <v>133977774.98</v>
      </c>
      <c r="D24" s="29">
        <v>277980625.875</v>
      </c>
      <c r="E24" s="30">
        <f t="shared" si="2"/>
        <v>411958400.85500002</v>
      </c>
      <c r="F24" s="31">
        <v>61154310.359999999</v>
      </c>
      <c r="G24" s="32">
        <v>178207341.58849999</v>
      </c>
      <c r="H24" s="33">
        <f t="shared" si="1"/>
        <v>239361651.94849998</v>
      </c>
      <c r="J24" s="592"/>
      <c r="K24" s="592"/>
      <c r="L24" s="592"/>
      <c r="M24" s="592"/>
      <c r="N24" s="592"/>
      <c r="O24" s="592"/>
      <c r="P24" s="592"/>
      <c r="Q24" s="592"/>
      <c r="R24" s="592"/>
      <c r="S24" s="592"/>
      <c r="T24" s="592"/>
      <c r="U24" s="592"/>
    </row>
    <row r="25" spans="1:21">
      <c r="A25" s="24">
        <v>16</v>
      </c>
      <c r="B25" s="28" t="s">
        <v>52</v>
      </c>
      <c r="C25" s="29">
        <v>510075627.45999998</v>
      </c>
      <c r="D25" s="29">
        <v>547610406.96039999</v>
      </c>
      <c r="E25" s="30">
        <f t="shared" si="2"/>
        <v>1057686034.4203999</v>
      </c>
      <c r="F25" s="31">
        <v>149538958.25999999</v>
      </c>
      <c r="G25" s="32">
        <v>253911350.89320001</v>
      </c>
      <c r="H25" s="33">
        <f t="shared" si="1"/>
        <v>403450309.15320003</v>
      </c>
      <c r="J25" s="592"/>
      <c r="K25" s="592"/>
      <c r="L25" s="592"/>
      <c r="M25" s="592"/>
      <c r="N25" s="592"/>
      <c r="O25" s="592"/>
      <c r="P25" s="592"/>
      <c r="Q25" s="592"/>
      <c r="R25" s="592"/>
      <c r="S25" s="592"/>
      <c r="T25" s="592"/>
      <c r="U25" s="592"/>
    </row>
    <row r="26" spans="1:21">
      <c r="A26" s="24">
        <v>17</v>
      </c>
      <c r="B26" s="28" t="s">
        <v>53</v>
      </c>
      <c r="C26" s="37">
        <v>0</v>
      </c>
      <c r="D26" s="37">
        <v>0</v>
      </c>
      <c r="E26" s="30">
        <f t="shared" si="2"/>
        <v>0</v>
      </c>
      <c r="F26" s="38">
        <v>0</v>
      </c>
      <c r="G26" s="39">
        <v>0</v>
      </c>
      <c r="H26" s="33">
        <f t="shared" si="1"/>
        <v>0</v>
      </c>
      <c r="J26" s="592"/>
      <c r="K26" s="592"/>
      <c r="L26" s="592"/>
      <c r="M26" s="592"/>
      <c r="N26" s="592"/>
      <c r="O26" s="592"/>
      <c r="P26" s="592"/>
      <c r="Q26" s="592"/>
      <c r="R26" s="592"/>
      <c r="S26" s="592"/>
      <c r="T26" s="592"/>
      <c r="U26" s="592"/>
    </row>
    <row r="27" spans="1:21">
      <c r="A27" s="24">
        <v>18</v>
      </c>
      <c r="B27" s="28" t="s">
        <v>54</v>
      </c>
      <c r="C27" s="29">
        <v>329964032.75</v>
      </c>
      <c r="D27" s="29">
        <v>299404045.49380004</v>
      </c>
      <c r="E27" s="30">
        <f t="shared" si="2"/>
        <v>629368078.24380004</v>
      </c>
      <c r="F27" s="31">
        <v>270529582.50999999</v>
      </c>
      <c r="G27" s="32">
        <v>361197414.2001</v>
      </c>
      <c r="H27" s="33">
        <f t="shared" si="1"/>
        <v>631726996.71009994</v>
      </c>
      <c r="J27" s="592"/>
      <c r="K27" s="592"/>
      <c r="L27" s="592"/>
      <c r="M27" s="592"/>
      <c r="N27" s="592"/>
      <c r="O27" s="592"/>
      <c r="P27" s="592"/>
      <c r="Q27" s="592"/>
      <c r="R27" s="592"/>
      <c r="S27" s="592"/>
      <c r="T27" s="592"/>
      <c r="U27" s="592"/>
    </row>
    <row r="28" spans="1:21">
      <c r="A28" s="24">
        <v>19</v>
      </c>
      <c r="B28" s="28" t="s">
        <v>55</v>
      </c>
      <c r="C28" s="29">
        <v>10367208.689999999</v>
      </c>
      <c r="D28" s="29">
        <v>8322854.5312999999</v>
      </c>
      <c r="E28" s="30">
        <f t="shared" si="2"/>
        <v>18690063.221299998</v>
      </c>
      <c r="F28" s="31">
        <v>2367017.2200000002</v>
      </c>
      <c r="G28" s="32">
        <v>5724769.2689000005</v>
      </c>
      <c r="H28" s="33">
        <f t="shared" si="1"/>
        <v>8091786.4889000002</v>
      </c>
      <c r="J28" s="592"/>
      <c r="K28" s="592"/>
      <c r="L28" s="592"/>
      <c r="M28" s="592"/>
      <c r="N28" s="592"/>
      <c r="O28" s="592"/>
      <c r="P28" s="592"/>
      <c r="Q28" s="592"/>
      <c r="R28" s="592"/>
      <c r="S28" s="592"/>
      <c r="T28" s="592"/>
      <c r="U28" s="592"/>
    </row>
    <row r="29" spans="1:21">
      <c r="A29" s="24">
        <v>20</v>
      </c>
      <c r="B29" s="28" t="s">
        <v>56</v>
      </c>
      <c r="C29" s="29">
        <v>24228260.469999999</v>
      </c>
      <c r="D29" s="29">
        <v>18953101.162999999</v>
      </c>
      <c r="E29" s="30">
        <f t="shared" si="2"/>
        <v>43181361.633000001</v>
      </c>
      <c r="F29" s="31">
        <v>14722997.93</v>
      </c>
      <c r="G29" s="32">
        <v>7278963.6713999994</v>
      </c>
      <c r="H29" s="33">
        <f t="shared" si="1"/>
        <v>22001961.601399999</v>
      </c>
      <c r="J29" s="592"/>
      <c r="K29" s="592"/>
      <c r="L29" s="592"/>
      <c r="M29" s="592"/>
      <c r="N29" s="592"/>
      <c r="O29" s="592"/>
      <c r="P29" s="592"/>
      <c r="Q29" s="592"/>
      <c r="R29" s="592"/>
      <c r="S29" s="592"/>
      <c r="T29" s="592"/>
      <c r="U29" s="592"/>
    </row>
    <row r="30" spans="1:21">
      <c r="A30" s="24">
        <v>21</v>
      </c>
      <c r="B30" s="28" t="s">
        <v>57</v>
      </c>
      <c r="C30" s="29">
        <v>0</v>
      </c>
      <c r="D30" s="29">
        <v>56505800</v>
      </c>
      <c r="E30" s="30">
        <f t="shared" si="2"/>
        <v>56505800</v>
      </c>
      <c r="F30" s="31">
        <v>0</v>
      </c>
      <c r="G30" s="32">
        <v>15178240</v>
      </c>
      <c r="H30" s="33">
        <f t="shared" si="1"/>
        <v>15178240</v>
      </c>
      <c r="J30" s="592"/>
      <c r="K30" s="592"/>
      <c r="L30" s="592"/>
      <c r="M30" s="592"/>
      <c r="N30" s="592"/>
      <c r="O30" s="592"/>
      <c r="P30" s="592"/>
      <c r="Q30" s="592"/>
      <c r="R30" s="592"/>
      <c r="S30" s="592"/>
      <c r="T30" s="592"/>
      <c r="U30" s="592"/>
    </row>
    <row r="31" spans="1:21">
      <c r="A31" s="24">
        <v>22</v>
      </c>
      <c r="B31" s="36" t="s">
        <v>58</v>
      </c>
      <c r="C31" s="30">
        <f>SUM(C22:C30)</f>
        <v>1257910750.6500001</v>
      </c>
      <c r="D31" s="30">
        <f>SUM(D22:D30)</f>
        <v>1458166515.4512</v>
      </c>
      <c r="E31" s="30">
        <f>C31+D31</f>
        <v>2716077266.1012001</v>
      </c>
      <c r="F31" s="30">
        <f>SUM(F22:F30)</f>
        <v>633019199.53999996</v>
      </c>
      <c r="G31" s="30">
        <f>SUM(G22:G30)</f>
        <v>939481043.36809993</v>
      </c>
      <c r="H31" s="33">
        <f t="shared" si="1"/>
        <v>1572500242.9080999</v>
      </c>
      <c r="J31" s="592"/>
      <c r="K31" s="592"/>
      <c r="L31" s="592"/>
      <c r="M31" s="592"/>
      <c r="N31" s="592"/>
      <c r="O31" s="592"/>
      <c r="P31" s="592"/>
      <c r="Q31" s="592"/>
      <c r="R31" s="592"/>
      <c r="S31" s="592"/>
      <c r="T31" s="592"/>
      <c r="U31" s="592"/>
    </row>
    <row r="32" spans="1:21">
      <c r="A32" s="24"/>
      <c r="B32" s="25" t="s">
        <v>59</v>
      </c>
      <c r="C32" s="37"/>
      <c r="D32" s="37"/>
      <c r="E32" s="29"/>
      <c r="F32" s="38"/>
      <c r="G32" s="39"/>
      <c r="H32" s="40"/>
      <c r="J32" s="592"/>
      <c r="K32" s="592"/>
      <c r="L32" s="592"/>
      <c r="M32" s="592"/>
      <c r="N32" s="592"/>
      <c r="O32" s="592"/>
      <c r="P32" s="592"/>
      <c r="Q32" s="592"/>
      <c r="R32" s="592"/>
      <c r="S32" s="592"/>
      <c r="T32" s="592"/>
      <c r="U32" s="592"/>
    </row>
    <row r="33" spans="1:21">
      <c r="A33" s="24">
        <v>23</v>
      </c>
      <c r="B33" s="28" t="s">
        <v>60</v>
      </c>
      <c r="C33" s="29">
        <v>17215401</v>
      </c>
      <c r="D33" s="37">
        <v>0</v>
      </c>
      <c r="E33" s="30">
        <f t="shared" si="2"/>
        <v>17215401</v>
      </c>
      <c r="F33" s="31">
        <v>16181147</v>
      </c>
      <c r="G33" s="39">
        <v>0</v>
      </c>
      <c r="H33" s="33">
        <f t="shared" si="1"/>
        <v>16181147</v>
      </c>
      <c r="J33" s="592"/>
      <c r="K33" s="592"/>
      <c r="L33" s="592"/>
      <c r="M33" s="592"/>
      <c r="N33" s="592"/>
      <c r="O33" s="592"/>
      <c r="P33" s="592"/>
      <c r="Q33" s="592"/>
      <c r="R33" s="592"/>
      <c r="S33" s="592"/>
      <c r="T33" s="592"/>
      <c r="U33" s="592"/>
    </row>
    <row r="34" spans="1:21">
      <c r="A34" s="24">
        <v>24</v>
      </c>
      <c r="B34" s="28" t="s">
        <v>61</v>
      </c>
      <c r="C34" s="29">
        <v>0</v>
      </c>
      <c r="D34" s="37">
        <v>0</v>
      </c>
      <c r="E34" s="30">
        <f t="shared" si="2"/>
        <v>0</v>
      </c>
      <c r="F34" s="31">
        <v>0</v>
      </c>
      <c r="G34" s="39">
        <v>0</v>
      </c>
      <c r="H34" s="33">
        <f t="shared" si="1"/>
        <v>0</v>
      </c>
      <c r="J34" s="592"/>
      <c r="K34" s="592"/>
      <c r="L34" s="592"/>
      <c r="M34" s="592"/>
      <c r="N34" s="592"/>
      <c r="O34" s="592"/>
      <c r="P34" s="592"/>
      <c r="Q34" s="592"/>
      <c r="R34" s="592"/>
      <c r="S34" s="592"/>
      <c r="T34" s="592"/>
      <c r="U34" s="592"/>
    </row>
    <row r="35" spans="1:21">
      <c r="A35" s="24">
        <v>25</v>
      </c>
      <c r="B35" s="35" t="s">
        <v>62</v>
      </c>
      <c r="C35" s="29">
        <v>0</v>
      </c>
      <c r="D35" s="37">
        <v>0</v>
      </c>
      <c r="E35" s="30">
        <f t="shared" si="2"/>
        <v>0</v>
      </c>
      <c r="F35" s="31">
        <v>0</v>
      </c>
      <c r="G35" s="39">
        <v>0</v>
      </c>
      <c r="H35" s="33">
        <f t="shared" si="1"/>
        <v>0</v>
      </c>
      <c r="J35" s="592"/>
      <c r="K35" s="592"/>
      <c r="L35" s="592"/>
      <c r="M35" s="592"/>
      <c r="N35" s="592"/>
      <c r="O35" s="592"/>
      <c r="P35" s="592"/>
      <c r="Q35" s="592"/>
      <c r="R35" s="592"/>
      <c r="S35" s="592"/>
      <c r="T35" s="592"/>
      <c r="U35" s="592"/>
    </row>
    <row r="36" spans="1:21">
      <c r="A36" s="24">
        <v>26</v>
      </c>
      <c r="B36" s="28" t="s">
        <v>63</v>
      </c>
      <c r="C36" s="29">
        <v>102555387.72999999</v>
      </c>
      <c r="D36" s="37">
        <v>0</v>
      </c>
      <c r="E36" s="30">
        <f t="shared" si="2"/>
        <v>102555387.72999999</v>
      </c>
      <c r="F36" s="31">
        <v>76412652.799999997</v>
      </c>
      <c r="G36" s="39">
        <v>0</v>
      </c>
      <c r="H36" s="33">
        <f t="shared" si="1"/>
        <v>76412652.799999997</v>
      </c>
      <c r="J36" s="592"/>
      <c r="K36" s="592"/>
      <c r="L36" s="592"/>
      <c r="M36" s="592"/>
      <c r="N36" s="592"/>
      <c r="O36" s="592"/>
      <c r="P36" s="592"/>
      <c r="Q36" s="592"/>
      <c r="R36" s="592"/>
      <c r="S36" s="592"/>
      <c r="T36" s="592"/>
      <c r="U36" s="592"/>
    </row>
    <row r="37" spans="1:21">
      <c r="A37" s="24">
        <v>27</v>
      </c>
      <c r="B37" s="28" t="s">
        <v>64</v>
      </c>
      <c r="C37" s="29">
        <v>189397311.25</v>
      </c>
      <c r="D37" s="37">
        <v>0</v>
      </c>
      <c r="E37" s="30">
        <f t="shared" si="2"/>
        <v>189397311.25</v>
      </c>
      <c r="F37" s="31">
        <v>145644220.53</v>
      </c>
      <c r="G37" s="39">
        <v>0</v>
      </c>
      <c r="H37" s="33">
        <f t="shared" si="1"/>
        <v>145644220.53</v>
      </c>
      <c r="J37" s="592"/>
      <c r="K37" s="592"/>
      <c r="L37" s="592"/>
      <c r="M37" s="592"/>
      <c r="N37" s="592"/>
      <c r="O37" s="592"/>
      <c r="P37" s="592"/>
      <c r="Q37" s="592"/>
      <c r="R37" s="592"/>
      <c r="S37" s="592"/>
      <c r="T37" s="592"/>
      <c r="U37" s="592"/>
    </row>
    <row r="38" spans="1:21">
      <c r="A38" s="24">
        <v>28</v>
      </c>
      <c r="B38" s="28" t="s">
        <v>65</v>
      </c>
      <c r="C38" s="29">
        <v>53210416.602000043</v>
      </c>
      <c r="D38" s="37">
        <v>0</v>
      </c>
      <c r="E38" s="30">
        <f t="shared" si="2"/>
        <v>53210416.602000043</v>
      </c>
      <c r="F38" s="31">
        <v>43753090.980499983</v>
      </c>
      <c r="G38" s="39">
        <v>0</v>
      </c>
      <c r="H38" s="33">
        <f t="shared" si="1"/>
        <v>43753090.980499983</v>
      </c>
      <c r="J38" s="592"/>
      <c r="K38" s="592"/>
      <c r="L38" s="592"/>
      <c r="M38" s="592"/>
      <c r="N38" s="592"/>
      <c r="O38" s="592"/>
      <c r="P38" s="592"/>
      <c r="Q38" s="592"/>
      <c r="R38" s="592"/>
      <c r="S38" s="592"/>
      <c r="T38" s="592"/>
      <c r="U38" s="592"/>
    </row>
    <row r="39" spans="1:21">
      <c r="A39" s="24">
        <v>29</v>
      </c>
      <c r="B39" s="28" t="s">
        <v>66</v>
      </c>
      <c r="C39" s="29">
        <v>13935928.140000001</v>
      </c>
      <c r="D39" s="37">
        <v>0</v>
      </c>
      <c r="E39" s="30">
        <f t="shared" si="2"/>
        <v>13935928.140000001</v>
      </c>
      <c r="F39" s="31">
        <v>13935928.140000001</v>
      </c>
      <c r="G39" s="39">
        <v>0</v>
      </c>
      <c r="H39" s="33">
        <f t="shared" si="1"/>
        <v>13935928.140000001</v>
      </c>
      <c r="J39" s="592"/>
      <c r="K39" s="592"/>
      <c r="L39" s="592"/>
      <c r="M39" s="592"/>
      <c r="N39" s="592"/>
      <c r="O39" s="592"/>
      <c r="P39" s="592"/>
      <c r="Q39" s="592"/>
      <c r="R39" s="592"/>
      <c r="S39" s="592"/>
      <c r="T39" s="592"/>
      <c r="U39" s="592"/>
    </row>
    <row r="40" spans="1:21">
      <c r="A40" s="24">
        <v>30</v>
      </c>
      <c r="B40" s="289" t="s">
        <v>265</v>
      </c>
      <c r="C40" s="29">
        <v>376314444.72200006</v>
      </c>
      <c r="D40" s="37">
        <v>0</v>
      </c>
      <c r="E40" s="30">
        <f t="shared" si="2"/>
        <v>376314444.72200006</v>
      </c>
      <c r="F40" s="31">
        <v>295927039.45049995</v>
      </c>
      <c r="G40" s="39">
        <v>0</v>
      </c>
      <c r="H40" s="33">
        <f t="shared" si="1"/>
        <v>295927039.45049995</v>
      </c>
      <c r="J40" s="592"/>
      <c r="K40" s="592"/>
      <c r="L40" s="592"/>
      <c r="M40" s="592"/>
      <c r="N40" s="592"/>
      <c r="O40" s="592"/>
      <c r="P40" s="592"/>
      <c r="Q40" s="592"/>
      <c r="R40" s="592"/>
      <c r="S40" s="592"/>
      <c r="T40" s="592"/>
      <c r="U40" s="592"/>
    </row>
    <row r="41" spans="1:21" ht="15" thickBot="1">
      <c r="A41" s="41">
        <v>31</v>
      </c>
      <c r="B41" s="42" t="s">
        <v>67</v>
      </c>
      <c r="C41" s="43">
        <f>C31+C40</f>
        <v>1634225195.3720002</v>
      </c>
      <c r="D41" s="43">
        <f>D31+D40</f>
        <v>1458166515.4512</v>
      </c>
      <c r="E41" s="43">
        <f>C41+D41</f>
        <v>3092391710.8232002</v>
      </c>
      <c r="F41" s="43">
        <f>F31+F40</f>
        <v>928946238.99049997</v>
      </c>
      <c r="G41" s="43">
        <f>G31+G40</f>
        <v>939481043.36809993</v>
      </c>
      <c r="H41" s="44">
        <f>F41+G41</f>
        <v>1868427282.3585999</v>
      </c>
      <c r="J41" s="592"/>
      <c r="K41" s="592"/>
      <c r="L41" s="592"/>
      <c r="M41" s="592"/>
      <c r="N41" s="592"/>
      <c r="O41" s="592"/>
      <c r="P41" s="592"/>
      <c r="Q41" s="592"/>
      <c r="R41" s="592"/>
      <c r="S41" s="592"/>
      <c r="T41" s="592"/>
      <c r="U41" s="592"/>
    </row>
    <row r="43" spans="1:21">
      <c r="B43" s="45"/>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workbookViewId="0">
      <pane xSplit="1" ySplit="6" topLeftCell="B7" activePane="bottomRight" state="frozen"/>
      <selection activeCell="B9" sqref="B9"/>
      <selection pane="topRight" activeCell="B9" sqref="B9"/>
      <selection pane="bottomLeft" activeCell="B9" sqref="B9"/>
      <selection pane="bottomRight" activeCell="G30" sqref="G30"/>
    </sheetView>
  </sheetViews>
  <sheetFormatPr defaultColWidth="9.140625" defaultRowHeight="12.75"/>
  <cols>
    <col min="1" max="1" width="9.42578125" style="4" bestFit="1" customWidth="1"/>
    <col min="2" max="2" width="89.140625" style="4" customWidth="1"/>
    <col min="3" max="8" width="12.7109375" style="4" customWidth="1"/>
    <col min="9" max="9" width="8.85546875" style="4" customWidth="1"/>
    <col min="10" max="16384" width="9.140625" style="4"/>
  </cols>
  <sheetData>
    <row r="1" spans="1:23">
      <c r="A1" s="2" t="s">
        <v>30</v>
      </c>
      <c r="B1" s="3" t="str">
        <f>'Info '!C2</f>
        <v>JSC "BASISBANK"</v>
      </c>
      <c r="C1" s="3"/>
    </row>
    <row r="2" spans="1:23">
      <c r="A2" s="2" t="s">
        <v>31</v>
      </c>
      <c r="B2" s="628">
        <f>'1. key ratios '!$B$2</f>
        <v>44926</v>
      </c>
      <c r="C2" s="452"/>
      <c r="D2" s="7"/>
      <c r="E2" s="7"/>
      <c r="F2" s="7"/>
      <c r="G2" s="7"/>
      <c r="H2" s="7"/>
    </row>
    <row r="3" spans="1:23">
      <c r="A3" s="2"/>
      <c r="B3" s="3"/>
      <c r="C3" s="6"/>
      <c r="D3" s="7"/>
      <c r="E3" s="7"/>
      <c r="F3" s="7"/>
      <c r="G3" s="7"/>
      <c r="H3" s="7"/>
    </row>
    <row r="4" spans="1:23" ht="13.5" thickBot="1">
      <c r="A4" s="47" t="s">
        <v>194</v>
      </c>
      <c r="B4" s="241" t="s">
        <v>22</v>
      </c>
      <c r="C4" s="17"/>
      <c r="D4" s="19"/>
      <c r="E4" s="19"/>
      <c r="F4" s="20"/>
      <c r="G4" s="20"/>
      <c r="H4" s="48" t="s">
        <v>73</v>
      </c>
    </row>
    <row r="5" spans="1:23">
      <c r="A5" s="49" t="s">
        <v>6</v>
      </c>
      <c r="B5" s="50"/>
      <c r="C5" s="680" t="s">
        <v>68</v>
      </c>
      <c r="D5" s="681"/>
      <c r="E5" s="682"/>
      <c r="F5" s="680" t="s">
        <v>72</v>
      </c>
      <c r="G5" s="681"/>
      <c r="H5" s="683"/>
    </row>
    <row r="6" spans="1:23">
      <c r="A6" s="51" t="s">
        <v>6</v>
      </c>
      <c r="B6" s="52"/>
      <c r="C6" s="53" t="s">
        <v>69</v>
      </c>
      <c r="D6" s="53" t="s">
        <v>70</v>
      </c>
      <c r="E6" s="53" t="s">
        <v>71</v>
      </c>
      <c r="F6" s="53" t="s">
        <v>69</v>
      </c>
      <c r="G6" s="53" t="s">
        <v>70</v>
      </c>
      <c r="H6" s="54" t="s">
        <v>71</v>
      </c>
    </row>
    <row r="7" spans="1:23">
      <c r="A7" s="55"/>
      <c r="B7" s="241" t="s">
        <v>193</v>
      </c>
      <c r="C7" s="56"/>
      <c r="D7" s="56"/>
      <c r="E7" s="56"/>
      <c r="F7" s="56"/>
      <c r="G7" s="56"/>
      <c r="H7" s="57"/>
    </row>
    <row r="8" spans="1:23">
      <c r="A8" s="55">
        <v>1</v>
      </c>
      <c r="B8" s="58" t="s">
        <v>192</v>
      </c>
      <c r="C8" s="594">
        <v>3583728.77</v>
      </c>
      <c r="D8" s="594">
        <v>799764.93</v>
      </c>
      <c r="E8" s="595">
        <f t="shared" ref="E8:E22" si="0">C8+D8</f>
        <v>4383493.7</v>
      </c>
      <c r="F8" s="594">
        <v>1431501.68</v>
      </c>
      <c r="G8" s="594">
        <v>-903109.02</v>
      </c>
      <c r="H8" s="596">
        <f t="shared" ref="H8:H22" si="1">F8+G8</f>
        <v>528392.65999999992</v>
      </c>
      <c r="J8" s="593"/>
      <c r="K8" s="593"/>
      <c r="L8" s="593"/>
      <c r="M8" s="593"/>
      <c r="N8" s="593"/>
      <c r="O8" s="593"/>
      <c r="P8" s="671"/>
      <c r="Q8" s="671"/>
      <c r="R8" s="671"/>
      <c r="S8" s="671"/>
      <c r="T8" s="671"/>
      <c r="U8" s="671"/>
      <c r="V8" s="671"/>
      <c r="W8" s="671"/>
    </row>
    <row r="9" spans="1:23">
      <c r="A9" s="55">
        <v>2</v>
      </c>
      <c r="B9" s="58" t="s">
        <v>191</v>
      </c>
      <c r="C9" s="597">
        <f>C10+C11+C12+C13+C14+C15+C16+C17+C18</f>
        <v>138658114.76000002</v>
      </c>
      <c r="D9" s="597">
        <f>D10+D11+D12+D13+D14+D15+D16+D17+D18</f>
        <v>65145630.601999998</v>
      </c>
      <c r="E9" s="595">
        <f t="shared" si="0"/>
        <v>203803745.36200002</v>
      </c>
      <c r="F9" s="597">
        <f>F10+F11+F12+F13+F14+F15+F16+F17+F18</f>
        <v>65111271.269999996</v>
      </c>
      <c r="G9" s="597">
        <f>G10+G11+G12+G13+G14+G15+G16+G17+G18</f>
        <v>41973748.660499997</v>
      </c>
      <c r="H9" s="596">
        <f t="shared" si="1"/>
        <v>107085019.9305</v>
      </c>
      <c r="J9" s="593"/>
      <c r="K9" s="593"/>
      <c r="L9" s="593"/>
      <c r="M9" s="593"/>
      <c r="N9" s="593"/>
      <c r="O9" s="593"/>
      <c r="P9" s="671"/>
      <c r="Q9" s="671"/>
      <c r="R9" s="671"/>
      <c r="S9" s="671"/>
      <c r="T9" s="671"/>
      <c r="U9" s="671"/>
    </row>
    <row r="10" spans="1:23">
      <c r="A10" s="55">
        <v>2.1</v>
      </c>
      <c r="B10" s="59" t="s">
        <v>190</v>
      </c>
      <c r="C10" s="594">
        <v>31.59</v>
      </c>
      <c r="D10" s="594">
        <v>0</v>
      </c>
      <c r="E10" s="595">
        <f t="shared" si="0"/>
        <v>31.59</v>
      </c>
      <c r="F10" s="594">
        <v>0</v>
      </c>
      <c r="G10" s="594">
        <v>0</v>
      </c>
      <c r="H10" s="596">
        <f t="shared" si="1"/>
        <v>0</v>
      </c>
      <c r="J10" s="593"/>
      <c r="K10" s="593"/>
      <c r="L10" s="593"/>
      <c r="M10" s="593"/>
      <c r="N10" s="593"/>
      <c r="O10" s="593"/>
      <c r="P10" s="671"/>
      <c r="Q10" s="671"/>
      <c r="R10" s="671"/>
      <c r="S10" s="671"/>
      <c r="T10" s="671"/>
      <c r="U10" s="671"/>
    </row>
    <row r="11" spans="1:23">
      <c r="A11" s="55">
        <v>2.2000000000000002</v>
      </c>
      <c r="B11" s="59" t="s">
        <v>189</v>
      </c>
      <c r="C11" s="594">
        <v>26846767.120000001</v>
      </c>
      <c r="D11" s="594">
        <v>26981669.550000001</v>
      </c>
      <c r="E11" s="595">
        <f t="shared" si="0"/>
        <v>53828436.670000002</v>
      </c>
      <c r="F11" s="594">
        <v>16086662.970000001</v>
      </c>
      <c r="G11" s="594">
        <v>19312862.8693</v>
      </c>
      <c r="H11" s="596">
        <f t="shared" si="1"/>
        <v>35399525.839299999</v>
      </c>
      <c r="J11" s="593"/>
      <c r="K11" s="593"/>
      <c r="L11" s="593"/>
      <c r="M11" s="593"/>
      <c r="N11" s="593"/>
      <c r="O11" s="593"/>
      <c r="P11" s="671"/>
      <c r="Q11" s="671"/>
      <c r="R11" s="671"/>
      <c r="S11" s="671"/>
      <c r="T11" s="671"/>
      <c r="U11" s="671"/>
    </row>
    <row r="12" spans="1:23">
      <c r="A12" s="55">
        <v>2.2999999999999998</v>
      </c>
      <c r="B12" s="59" t="s">
        <v>188</v>
      </c>
      <c r="C12" s="594">
        <v>4902764.95</v>
      </c>
      <c r="D12" s="594">
        <v>1733216.39</v>
      </c>
      <c r="E12" s="595">
        <f t="shared" si="0"/>
        <v>6635981.3399999999</v>
      </c>
      <c r="F12" s="594">
        <v>3519347.89</v>
      </c>
      <c r="G12" s="594">
        <v>850242.24</v>
      </c>
      <c r="H12" s="596">
        <f t="shared" si="1"/>
        <v>4369590.13</v>
      </c>
      <c r="J12" s="593"/>
      <c r="K12" s="593"/>
      <c r="L12" s="593"/>
      <c r="M12" s="593"/>
      <c r="N12" s="593"/>
      <c r="O12" s="593"/>
      <c r="P12" s="671"/>
      <c r="Q12" s="671"/>
      <c r="R12" s="671"/>
      <c r="S12" s="671"/>
      <c r="T12" s="671"/>
      <c r="U12" s="671"/>
    </row>
    <row r="13" spans="1:23">
      <c r="A13" s="55">
        <v>2.4</v>
      </c>
      <c r="B13" s="59" t="s">
        <v>187</v>
      </c>
      <c r="C13" s="594">
        <v>3421273.09</v>
      </c>
      <c r="D13" s="594">
        <v>203077.09</v>
      </c>
      <c r="E13" s="595">
        <f t="shared" si="0"/>
        <v>3624350.1799999997</v>
      </c>
      <c r="F13" s="594">
        <v>2169455.9300000002</v>
      </c>
      <c r="G13" s="594">
        <v>110495.29</v>
      </c>
      <c r="H13" s="596">
        <f t="shared" si="1"/>
        <v>2279951.2200000002</v>
      </c>
      <c r="J13" s="593"/>
      <c r="K13" s="593"/>
      <c r="L13" s="593"/>
      <c r="M13" s="593"/>
      <c r="N13" s="593"/>
      <c r="O13" s="593"/>
      <c r="P13" s="671"/>
      <c r="Q13" s="671"/>
      <c r="R13" s="671"/>
      <c r="S13" s="671"/>
      <c r="T13" s="671"/>
      <c r="U13" s="671"/>
    </row>
    <row r="14" spans="1:23">
      <c r="A14" s="55">
        <v>2.5</v>
      </c>
      <c r="B14" s="59" t="s">
        <v>186</v>
      </c>
      <c r="C14" s="594">
        <v>6178570.0199999996</v>
      </c>
      <c r="D14" s="594">
        <v>10747432.992000001</v>
      </c>
      <c r="E14" s="595">
        <f t="shared" si="0"/>
        <v>16926003.012000002</v>
      </c>
      <c r="F14" s="594">
        <v>4662890.18</v>
      </c>
      <c r="G14" s="594">
        <v>5552333.2599999998</v>
      </c>
      <c r="H14" s="596">
        <f t="shared" si="1"/>
        <v>10215223.439999999</v>
      </c>
      <c r="J14" s="593"/>
      <c r="K14" s="593"/>
      <c r="L14" s="593"/>
      <c r="M14" s="593"/>
      <c r="N14" s="593"/>
      <c r="O14" s="593"/>
      <c r="P14" s="671"/>
      <c r="Q14" s="671"/>
      <c r="R14" s="671"/>
      <c r="S14" s="671"/>
      <c r="T14" s="671"/>
      <c r="U14" s="671"/>
    </row>
    <row r="15" spans="1:23">
      <c r="A15" s="55">
        <v>2.6</v>
      </c>
      <c r="B15" s="59" t="s">
        <v>185</v>
      </c>
      <c r="C15" s="594">
        <v>2082324.31</v>
      </c>
      <c r="D15" s="594">
        <v>1683694.78</v>
      </c>
      <c r="E15" s="595">
        <f t="shared" si="0"/>
        <v>3766019.09</v>
      </c>
      <c r="F15" s="594">
        <v>1560525.98</v>
      </c>
      <c r="G15" s="594">
        <v>1050926.68</v>
      </c>
      <c r="H15" s="596">
        <f t="shared" si="1"/>
        <v>2611452.66</v>
      </c>
      <c r="J15" s="593"/>
      <c r="K15" s="593"/>
      <c r="L15" s="593"/>
      <c r="M15" s="593"/>
      <c r="N15" s="593"/>
      <c r="O15" s="593"/>
      <c r="P15" s="671"/>
      <c r="Q15" s="671"/>
      <c r="R15" s="671"/>
      <c r="S15" s="671"/>
      <c r="T15" s="671"/>
      <c r="U15" s="671"/>
    </row>
    <row r="16" spans="1:23">
      <c r="A16" s="55">
        <v>2.7</v>
      </c>
      <c r="B16" s="59" t="s">
        <v>184</v>
      </c>
      <c r="C16" s="594">
        <v>87459.21</v>
      </c>
      <c r="D16" s="594">
        <v>1771310.6</v>
      </c>
      <c r="E16" s="595">
        <f t="shared" si="0"/>
        <v>1858769.81</v>
      </c>
      <c r="F16" s="594">
        <v>52357.46</v>
      </c>
      <c r="G16" s="594">
        <v>82735.990000000005</v>
      </c>
      <c r="H16" s="596">
        <f t="shared" si="1"/>
        <v>135093.45000000001</v>
      </c>
      <c r="J16" s="593"/>
      <c r="K16" s="593"/>
      <c r="L16" s="593"/>
      <c r="M16" s="593"/>
      <c r="N16" s="593"/>
      <c r="O16" s="593"/>
      <c r="P16" s="671"/>
      <c r="Q16" s="671"/>
      <c r="R16" s="671"/>
      <c r="S16" s="671"/>
      <c r="T16" s="671"/>
      <c r="U16" s="671"/>
    </row>
    <row r="17" spans="1:21">
      <c r="A17" s="55">
        <v>2.8</v>
      </c>
      <c r="B17" s="59" t="s">
        <v>183</v>
      </c>
      <c r="C17" s="594">
        <v>81518411.730000004</v>
      </c>
      <c r="D17" s="594">
        <v>16003221.23</v>
      </c>
      <c r="E17" s="595">
        <f t="shared" si="0"/>
        <v>97521632.960000008</v>
      </c>
      <c r="F17" s="594">
        <v>27233920.609999999</v>
      </c>
      <c r="G17" s="594">
        <v>10137456.3912</v>
      </c>
      <c r="H17" s="596">
        <f t="shared" si="1"/>
        <v>37371377.001199998</v>
      </c>
      <c r="J17" s="593"/>
      <c r="K17" s="593"/>
      <c r="L17" s="593"/>
      <c r="M17" s="593"/>
      <c r="N17" s="593"/>
      <c r="O17" s="593"/>
      <c r="P17" s="671"/>
      <c r="Q17" s="671"/>
      <c r="R17" s="671"/>
      <c r="S17" s="671"/>
      <c r="T17" s="671"/>
      <c r="U17" s="671"/>
    </row>
    <row r="18" spans="1:21">
      <c r="A18" s="55">
        <v>2.9</v>
      </c>
      <c r="B18" s="59" t="s">
        <v>182</v>
      </c>
      <c r="C18" s="594">
        <v>13620512.74</v>
      </c>
      <c r="D18" s="594">
        <v>6022007.9699999997</v>
      </c>
      <c r="E18" s="595">
        <f t="shared" si="0"/>
        <v>19642520.710000001</v>
      </c>
      <c r="F18" s="594">
        <v>9826110.25</v>
      </c>
      <c r="G18" s="594">
        <v>4876695.9400000004</v>
      </c>
      <c r="H18" s="596">
        <f t="shared" si="1"/>
        <v>14702806.190000001</v>
      </c>
      <c r="J18" s="593"/>
      <c r="K18" s="593"/>
      <c r="L18" s="593"/>
      <c r="M18" s="593"/>
      <c r="N18" s="593"/>
      <c r="O18" s="593"/>
      <c r="P18" s="671"/>
      <c r="Q18" s="671"/>
      <c r="R18" s="671"/>
      <c r="S18" s="671"/>
      <c r="T18" s="671"/>
      <c r="U18" s="671"/>
    </row>
    <row r="19" spans="1:21">
      <c r="A19" s="55">
        <v>3</v>
      </c>
      <c r="B19" s="58" t="s">
        <v>181</v>
      </c>
      <c r="C19" s="594">
        <v>2713028.18</v>
      </c>
      <c r="D19" s="594">
        <v>1912419.31</v>
      </c>
      <c r="E19" s="595">
        <f t="shared" si="0"/>
        <v>4625447.49</v>
      </c>
      <c r="F19" s="594">
        <v>937559.26</v>
      </c>
      <c r="G19" s="594">
        <v>1118977.67</v>
      </c>
      <c r="H19" s="596">
        <f t="shared" si="1"/>
        <v>2056536.93</v>
      </c>
      <c r="J19" s="593"/>
      <c r="K19" s="593"/>
      <c r="L19" s="593"/>
      <c r="M19" s="593"/>
      <c r="N19" s="593"/>
      <c r="O19" s="593"/>
      <c r="P19" s="671"/>
      <c r="Q19" s="671"/>
      <c r="R19" s="671"/>
      <c r="S19" s="671"/>
      <c r="T19" s="671"/>
      <c r="U19" s="671"/>
    </row>
    <row r="20" spans="1:21">
      <c r="A20" s="55">
        <v>4</v>
      </c>
      <c r="B20" s="58" t="s">
        <v>180</v>
      </c>
      <c r="C20" s="594">
        <v>27085826.210000001</v>
      </c>
      <c r="D20" s="594">
        <v>293148.43</v>
      </c>
      <c r="E20" s="595">
        <f t="shared" si="0"/>
        <v>27378974.640000001</v>
      </c>
      <c r="F20" s="594">
        <v>17501888.59</v>
      </c>
      <c r="G20" s="594">
        <v>1371445.2</v>
      </c>
      <c r="H20" s="596">
        <f t="shared" si="1"/>
        <v>18873333.789999999</v>
      </c>
      <c r="J20" s="593"/>
      <c r="K20" s="593"/>
      <c r="L20" s="593"/>
      <c r="M20" s="593"/>
      <c r="N20" s="593"/>
      <c r="O20" s="593"/>
      <c r="P20" s="671"/>
      <c r="Q20" s="671"/>
      <c r="R20" s="671"/>
      <c r="S20" s="671"/>
      <c r="T20" s="671"/>
      <c r="U20" s="671"/>
    </row>
    <row r="21" spans="1:21">
      <c r="A21" s="55">
        <v>5</v>
      </c>
      <c r="B21" s="58" t="s">
        <v>179</v>
      </c>
      <c r="C21" s="594">
        <v>2357617.11</v>
      </c>
      <c r="D21" s="594">
        <v>1210378.49</v>
      </c>
      <c r="E21" s="595">
        <f t="shared" si="0"/>
        <v>3567995.5999999996</v>
      </c>
      <c r="F21" s="594">
        <v>1731964.07</v>
      </c>
      <c r="G21" s="594">
        <v>723983.39</v>
      </c>
      <c r="H21" s="596">
        <f t="shared" si="1"/>
        <v>2455947.46</v>
      </c>
      <c r="J21" s="593"/>
      <c r="K21" s="593"/>
      <c r="L21" s="593"/>
      <c r="M21" s="593"/>
      <c r="N21" s="593"/>
      <c r="O21" s="593"/>
      <c r="P21" s="671"/>
      <c r="Q21" s="671"/>
      <c r="R21" s="671"/>
      <c r="S21" s="671"/>
      <c r="T21" s="671"/>
      <c r="U21" s="671"/>
    </row>
    <row r="22" spans="1:21">
      <c r="A22" s="55">
        <v>6</v>
      </c>
      <c r="B22" s="60" t="s">
        <v>178</v>
      </c>
      <c r="C22" s="597">
        <f>C8+C9+C19+C20+C21</f>
        <v>174398315.03000006</v>
      </c>
      <c r="D22" s="597">
        <f>D8+D9+D19+D20+D21</f>
        <v>69361341.761999995</v>
      </c>
      <c r="E22" s="595">
        <f t="shared" si="0"/>
        <v>243759656.79200006</v>
      </c>
      <c r="F22" s="597">
        <f>F8+F9+F19+F20+F21</f>
        <v>86714184.86999999</v>
      </c>
      <c r="G22" s="597">
        <f>G8+G9+G19+G20+G21</f>
        <v>44285045.9005</v>
      </c>
      <c r="H22" s="596">
        <f t="shared" si="1"/>
        <v>130999230.77049999</v>
      </c>
      <c r="J22" s="593"/>
      <c r="K22" s="593"/>
      <c r="L22" s="593"/>
      <c r="M22" s="593"/>
      <c r="N22" s="593"/>
      <c r="O22" s="593"/>
      <c r="P22" s="671"/>
      <c r="Q22" s="671"/>
      <c r="R22" s="671"/>
      <c r="S22" s="671"/>
      <c r="T22" s="671"/>
      <c r="U22" s="671"/>
    </row>
    <row r="23" spans="1:21">
      <c r="A23" s="55"/>
      <c r="B23" s="241" t="s">
        <v>177</v>
      </c>
      <c r="C23" s="598"/>
      <c r="D23" s="598"/>
      <c r="E23" s="599"/>
      <c r="F23" s="598"/>
      <c r="G23" s="598"/>
      <c r="H23" s="600"/>
      <c r="J23" s="593"/>
      <c r="K23" s="593"/>
      <c r="L23" s="593"/>
      <c r="M23" s="593"/>
      <c r="N23" s="593"/>
      <c r="O23" s="593"/>
      <c r="P23" s="671"/>
      <c r="Q23" s="671"/>
      <c r="R23" s="671"/>
      <c r="S23" s="671"/>
      <c r="T23" s="671"/>
      <c r="U23" s="671"/>
    </row>
    <row r="24" spans="1:21">
      <c r="A24" s="55">
        <v>7</v>
      </c>
      <c r="B24" s="58" t="s">
        <v>176</v>
      </c>
      <c r="C24" s="594">
        <v>27914060.120000001</v>
      </c>
      <c r="D24" s="594">
        <v>5255263.3</v>
      </c>
      <c r="E24" s="595">
        <f t="shared" ref="E24:E31" si="2">C24+D24</f>
        <v>33169323.420000002</v>
      </c>
      <c r="F24" s="594">
        <v>9661510.9600000009</v>
      </c>
      <c r="G24" s="594">
        <v>2323134.0699999998</v>
      </c>
      <c r="H24" s="596">
        <f t="shared" ref="H24:H31" si="3">F24+G24</f>
        <v>11984645.030000001</v>
      </c>
      <c r="J24" s="593"/>
      <c r="K24" s="593"/>
      <c r="L24" s="593"/>
      <c r="M24" s="593"/>
      <c r="N24" s="593"/>
      <c r="O24" s="593"/>
      <c r="P24" s="671"/>
      <c r="Q24" s="671"/>
      <c r="R24" s="671"/>
      <c r="S24" s="671"/>
      <c r="T24" s="671"/>
      <c r="U24" s="671"/>
    </row>
    <row r="25" spans="1:21">
      <c r="A25" s="55">
        <v>8</v>
      </c>
      <c r="B25" s="58" t="s">
        <v>175</v>
      </c>
      <c r="C25" s="594">
        <v>37921762.909999996</v>
      </c>
      <c r="D25" s="594">
        <v>8532166.4800000004</v>
      </c>
      <c r="E25" s="595">
        <f t="shared" si="2"/>
        <v>46453929.390000001</v>
      </c>
      <c r="F25" s="594">
        <v>11686927.550000001</v>
      </c>
      <c r="G25" s="594">
        <v>7776396.3099999996</v>
      </c>
      <c r="H25" s="596">
        <f t="shared" si="3"/>
        <v>19463323.859999999</v>
      </c>
      <c r="J25" s="593"/>
      <c r="K25" s="593"/>
      <c r="L25" s="593"/>
      <c r="M25" s="593"/>
      <c r="N25" s="593"/>
      <c r="O25" s="593"/>
      <c r="P25" s="671"/>
      <c r="Q25" s="671"/>
      <c r="R25" s="671"/>
      <c r="S25" s="671"/>
      <c r="T25" s="671"/>
      <c r="U25" s="671"/>
    </row>
    <row r="26" spans="1:21">
      <c r="A26" s="55">
        <v>9</v>
      </c>
      <c r="B26" s="58" t="s">
        <v>174</v>
      </c>
      <c r="C26" s="594">
        <v>1767194.42</v>
      </c>
      <c r="D26" s="594">
        <v>120526.21</v>
      </c>
      <c r="E26" s="595">
        <f t="shared" si="2"/>
        <v>1887720.63</v>
      </c>
      <c r="F26" s="594">
        <v>869459.98</v>
      </c>
      <c r="G26" s="594">
        <v>7152.54</v>
      </c>
      <c r="H26" s="596">
        <f t="shared" si="3"/>
        <v>876612.52</v>
      </c>
      <c r="J26" s="593"/>
      <c r="K26" s="593"/>
      <c r="L26" s="593"/>
      <c r="M26" s="593"/>
      <c r="N26" s="593"/>
      <c r="O26" s="593"/>
      <c r="P26" s="671"/>
      <c r="Q26" s="671"/>
      <c r="R26" s="671"/>
      <c r="S26" s="671"/>
      <c r="T26" s="671"/>
      <c r="U26" s="671"/>
    </row>
    <row r="27" spans="1:21">
      <c r="A27" s="55">
        <v>10</v>
      </c>
      <c r="B27" s="58" t="s">
        <v>173</v>
      </c>
      <c r="C27" s="594">
        <v>0</v>
      </c>
      <c r="D27" s="594">
        <v>0</v>
      </c>
      <c r="E27" s="595">
        <f t="shared" si="2"/>
        <v>0</v>
      </c>
      <c r="F27" s="594">
        <v>206921.46</v>
      </c>
      <c r="G27" s="594">
        <v>158268.96</v>
      </c>
      <c r="H27" s="596">
        <f t="shared" si="3"/>
        <v>365190.42</v>
      </c>
      <c r="J27" s="593"/>
      <c r="K27" s="593"/>
      <c r="L27" s="593"/>
      <c r="M27" s="593"/>
      <c r="N27" s="593"/>
      <c r="O27" s="593"/>
      <c r="P27" s="671"/>
      <c r="Q27" s="671"/>
      <c r="R27" s="671"/>
      <c r="S27" s="671"/>
      <c r="T27" s="671"/>
      <c r="U27" s="671"/>
    </row>
    <row r="28" spans="1:21">
      <c r="A28" s="55">
        <v>11</v>
      </c>
      <c r="B28" s="58" t="s">
        <v>172</v>
      </c>
      <c r="C28" s="594">
        <v>36529989.219999999</v>
      </c>
      <c r="D28" s="594">
        <v>13489246.960000001</v>
      </c>
      <c r="E28" s="595">
        <f t="shared" si="2"/>
        <v>50019236.18</v>
      </c>
      <c r="F28" s="594">
        <v>20012173.469999999</v>
      </c>
      <c r="G28" s="594">
        <v>11668069.119999999</v>
      </c>
      <c r="H28" s="596">
        <f t="shared" si="3"/>
        <v>31680242.589999996</v>
      </c>
      <c r="J28" s="593"/>
      <c r="K28" s="593"/>
      <c r="L28" s="593"/>
      <c r="M28" s="593"/>
      <c r="N28" s="593"/>
      <c r="O28" s="593"/>
      <c r="P28" s="671"/>
      <c r="Q28" s="671"/>
      <c r="R28" s="671"/>
      <c r="S28" s="671"/>
      <c r="T28" s="671"/>
      <c r="U28" s="671"/>
    </row>
    <row r="29" spans="1:21">
      <c r="A29" s="55">
        <v>12</v>
      </c>
      <c r="B29" s="58" t="s">
        <v>171</v>
      </c>
      <c r="C29" s="594">
        <v>1512</v>
      </c>
      <c r="D29" s="594">
        <v>332089.59999999998</v>
      </c>
      <c r="E29" s="595">
        <f t="shared" si="2"/>
        <v>333601.59999999998</v>
      </c>
      <c r="F29" s="594">
        <v>1627.5</v>
      </c>
      <c r="G29" s="594">
        <v>178024.44</v>
      </c>
      <c r="H29" s="596">
        <f t="shared" si="3"/>
        <v>179651.94</v>
      </c>
      <c r="J29" s="593"/>
      <c r="K29" s="593"/>
      <c r="L29" s="593"/>
      <c r="M29" s="593"/>
      <c r="N29" s="593"/>
      <c r="O29" s="593"/>
      <c r="P29" s="671"/>
      <c r="Q29" s="671"/>
      <c r="R29" s="671"/>
      <c r="S29" s="671"/>
      <c r="T29" s="671"/>
      <c r="U29" s="671"/>
    </row>
    <row r="30" spans="1:21">
      <c r="A30" s="55">
        <v>13</v>
      </c>
      <c r="B30" s="61" t="s">
        <v>170</v>
      </c>
      <c r="C30" s="597">
        <f>C24+C25+C26+C27+C28+C29</f>
        <v>104134518.67</v>
      </c>
      <c r="D30" s="597">
        <f>D24+D25+D26+D27+D28+D29</f>
        <v>27729292.550000004</v>
      </c>
      <c r="E30" s="595">
        <f t="shared" si="2"/>
        <v>131863811.22</v>
      </c>
      <c r="F30" s="597">
        <f>F24+F25+F26+F27+F28+F29</f>
        <v>42438620.920000002</v>
      </c>
      <c r="G30" s="597">
        <f>G24+G25+G26+G27+G28+G29</f>
        <v>22111045.440000001</v>
      </c>
      <c r="H30" s="596">
        <f t="shared" si="3"/>
        <v>64549666.359999999</v>
      </c>
      <c r="J30" s="593"/>
      <c r="K30" s="593"/>
      <c r="L30" s="593"/>
      <c r="M30" s="593"/>
      <c r="N30" s="593"/>
      <c r="O30" s="593"/>
      <c r="P30" s="671"/>
      <c r="Q30" s="671"/>
      <c r="R30" s="671"/>
      <c r="S30" s="671"/>
      <c r="T30" s="671"/>
      <c r="U30" s="671"/>
    </row>
    <row r="31" spans="1:21">
      <c r="A31" s="55">
        <v>14</v>
      </c>
      <c r="B31" s="61" t="s">
        <v>169</v>
      </c>
      <c r="C31" s="597">
        <f>C22-C30</f>
        <v>70263796.360000059</v>
      </c>
      <c r="D31" s="597">
        <f>D22-D30</f>
        <v>41632049.21199999</v>
      </c>
      <c r="E31" s="595">
        <f t="shared" si="2"/>
        <v>111895845.57200006</v>
      </c>
      <c r="F31" s="597">
        <f>F22-F30</f>
        <v>44275563.949999988</v>
      </c>
      <c r="G31" s="597">
        <f>G22-G30</f>
        <v>22174000.460499998</v>
      </c>
      <c r="H31" s="596">
        <f t="shared" si="3"/>
        <v>66449564.41049999</v>
      </c>
      <c r="J31" s="593"/>
      <c r="K31" s="593"/>
      <c r="L31" s="593"/>
      <c r="M31" s="593"/>
      <c r="N31" s="593"/>
      <c r="O31" s="593"/>
      <c r="P31" s="671"/>
      <c r="Q31" s="671"/>
      <c r="R31" s="671"/>
      <c r="S31" s="671"/>
      <c r="T31" s="671"/>
      <c r="U31" s="671"/>
    </row>
    <row r="32" spans="1:21">
      <c r="A32" s="55"/>
      <c r="B32" s="62"/>
      <c r="C32" s="601"/>
      <c r="D32" s="602"/>
      <c r="E32" s="599"/>
      <c r="F32" s="602"/>
      <c r="G32" s="602"/>
      <c r="H32" s="600"/>
      <c r="J32" s="593"/>
      <c r="K32" s="593"/>
      <c r="L32" s="593"/>
      <c r="M32" s="593"/>
      <c r="N32" s="593"/>
      <c r="O32" s="593"/>
      <c r="P32" s="671"/>
      <c r="Q32" s="671"/>
      <c r="R32" s="671"/>
      <c r="S32" s="671"/>
      <c r="T32" s="671"/>
      <c r="U32" s="671"/>
    </row>
    <row r="33" spans="1:21">
      <c r="A33" s="55"/>
      <c r="B33" s="62" t="s">
        <v>168</v>
      </c>
      <c r="C33" s="598"/>
      <c r="D33" s="598"/>
      <c r="E33" s="599"/>
      <c r="F33" s="598"/>
      <c r="G33" s="598"/>
      <c r="H33" s="600"/>
      <c r="J33" s="593"/>
      <c r="K33" s="593"/>
      <c r="L33" s="593"/>
      <c r="M33" s="593"/>
      <c r="N33" s="593"/>
      <c r="O33" s="593"/>
      <c r="P33" s="671"/>
      <c r="Q33" s="671"/>
      <c r="R33" s="671"/>
      <c r="S33" s="671"/>
      <c r="T33" s="671"/>
      <c r="U33" s="671"/>
    </row>
    <row r="34" spans="1:21">
      <c r="A34" s="55">
        <v>15</v>
      </c>
      <c r="B34" s="63" t="s">
        <v>167</v>
      </c>
      <c r="C34" s="595">
        <v>6325227.3499999996</v>
      </c>
      <c r="D34" s="595">
        <v>805578.35000000056</v>
      </c>
      <c r="E34" s="595">
        <f t="shared" ref="E34:E45" si="4">C34+D34</f>
        <v>7130805.7000000002</v>
      </c>
      <c r="F34" s="595">
        <v>3375104.9200000004</v>
      </c>
      <c r="G34" s="595">
        <v>-878646.98000000045</v>
      </c>
      <c r="H34" s="595">
        <f t="shared" ref="H34:H45" si="5">F34+G34</f>
        <v>2496457.94</v>
      </c>
      <c r="J34" s="593"/>
      <c r="K34" s="593"/>
      <c r="L34" s="593"/>
      <c r="M34" s="593"/>
      <c r="N34" s="593"/>
      <c r="O34" s="593"/>
      <c r="P34" s="671"/>
      <c r="Q34" s="671"/>
      <c r="R34" s="671"/>
      <c r="S34" s="671"/>
      <c r="T34" s="671"/>
      <c r="U34" s="671"/>
    </row>
    <row r="35" spans="1:21">
      <c r="A35" s="55">
        <v>15.1</v>
      </c>
      <c r="B35" s="59" t="s">
        <v>166</v>
      </c>
      <c r="C35" s="594">
        <v>11404241.779999999</v>
      </c>
      <c r="D35" s="594">
        <v>5667527.1500000004</v>
      </c>
      <c r="E35" s="595">
        <f t="shared" si="4"/>
        <v>17071768.93</v>
      </c>
      <c r="F35" s="594">
        <v>6640223.6100000003</v>
      </c>
      <c r="G35" s="594">
        <v>4001550.3</v>
      </c>
      <c r="H35" s="595">
        <f t="shared" si="5"/>
        <v>10641773.91</v>
      </c>
      <c r="J35" s="593"/>
      <c r="K35" s="593"/>
      <c r="L35" s="593"/>
      <c r="M35" s="593"/>
      <c r="N35" s="593"/>
      <c r="O35" s="593"/>
      <c r="P35" s="671"/>
      <c r="Q35" s="671"/>
      <c r="R35" s="671"/>
      <c r="S35" s="671"/>
      <c r="T35" s="671"/>
      <c r="U35" s="671"/>
    </row>
    <row r="36" spans="1:21">
      <c r="A36" s="55">
        <v>15.2</v>
      </c>
      <c r="B36" s="59" t="s">
        <v>165</v>
      </c>
      <c r="C36" s="594">
        <v>5079014.43</v>
      </c>
      <c r="D36" s="594">
        <v>4861948.8</v>
      </c>
      <c r="E36" s="595">
        <f t="shared" si="4"/>
        <v>9940963.2300000004</v>
      </c>
      <c r="F36" s="594">
        <v>3265118.69</v>
      </c>
      <c r="G36" s="594">
        <v>4880197.28</v>
      </c>
      <c r="H36" s="595">
        <f t="shared" si="5"/>
        <v>8145315.9700000007</v>
      </c>
      <c r="J36" s="593"/>
      <c r="K36" s="593"/>
      <c r="L36" s="593"/>
      <c r="M36" s="593"/>
      <c r="N36" s="593"/>
      <c r="O36" s="593"/>
      <c r="P36" s="671"/>
      <c r="Q36" s="671"/>
      <c r="R36" s="671"/>
      <c r="S36" s="671"/>
      <c r="T36" s="671"/>
      <c r="U36" s="671"/>
    </row>
    <row r="37" spans="1:21">
      <c r="A37" s="55">
        <v>16</v>
      </c>
      <c r="B37" s="58" t="s">
        <v>164</v>
      </c>
      <c r="C37" s="594">
        <v>0</v>
      </c>
      <c r="D37" s="594">
        <v>0</v>
      </c>
      <c r="E37" s="595">
        <f t="shared" si="4"/>
        <v>0</v>
      </c>
      <c r="F37" s="594">
        <v>0</v>
      </c>
      <c r="G37" s="594">
        <v>0</v>
      </c>
      <c r="H37" s="595">
        <f t="shared" si="5"/>
        <v>0</v>
      </c>
      <c r="J37" s="593"/>
      <c r="K37" s="593"/>
      <c r="L37" s="593"/>
      <c r="M37" s="593"/>
      <c r="N37" s="593"/>
      <c r="O37" s="593"/>
      <c r="P37" s="671"/>
      <c r="Q37" s="671"/>
      <c r="R37" s="671"/>
      <c r="S37" s="671"/>
      <c r="T37" s="671"/>
      <c r="U37" s="671"/>
    </row>
    <row r="38" spans="1:21">
      <c r="A38" s="55">
        <v>17</v>
      </c>
      <c r="B38" s="58" t="s">
        <v>163</v>
      </c>
      <c r="C38" s="594">
        <v>4509052.22</v>
      </c>
      <c r="D38" s="594">
        <v>0</v>
      </c>
      <c r="E38" s="595">
        <f t="shared" si="4"/>
        <v>4509052.22</v>
      </c>
      <c r="F38" s="594">
        <v>-1061599.6599999999</v>
      </c>
      <c r="G38" s="594">
        <v>0</v>
      </c>
      <c r="H38" s="595">
        <f t="shared" si="5"/>
        <v>-1061599.6599999999</v>
      </c>
      <c r="J38" s="593"/>
      <c r="K38" s="593"/>
      <c r="L38" s="593"/>
      <c r="M38" s="593"/>
      <c r="N38" s="593"/>
      <c r="O38" s="593"/>
      <c r="P38" s="671"/>
      <c r="Q38" s="671"/>
      <c r="R38" s="671"/>
      <c r="S38" s="671"/>
      <c r="T38" s="671"/>
      <c r="U38" s="671"/>
    </row>
    <row r="39" spans="1:21">
      <c r="A39" s="55">
        <v>18</v>
      </c>
      <c r="B39" s="58" t="s">
        <v>162</v>
      </c>
      <c r="C39" s="594">
        <v>1644</v>
      </c>
      <c r="D39" s="594">
        <v>602078.12</v>
      </c>
      <c r="E39" s="595">
        <f t="shared" si="4"/>
        <v>603722.12</v>
      </c>
      <c r="F39" s="594">
        <v>0</v>
      </c>
      <c r="G39" s="594">
        <v>0</v>
      </c>
      <c r="H39" s="595">
        <f t="shared" si="5"/>
        <v>0</v>
      </c>
      <c r="J39" s="593"/>
      <c r="K39" s="593"/>
      <c r="L39" s="593"/>
      <c r="M39" s="593"/>
      <c r="N39" s="593"/>
      <c r="O39" s="593"/>
      <c r="P39" s="671"/>
      <c r="Q39" s="671"/>
      <c r="R39" s="671"/>
      <c r="S39" s="671"/>
      <c r="T39" s="671"/>
      <c r="U39" s="671"/>
    </row>
    <row r="40" spans="1:21">
      <c r="A40" s="55">
        <v>19</v>
      </c>
      <c r="B40" s="58" t="s">
        <v>161</v>
      </c>
      <c r="C40" s="594">
        <v>17511354.120000001</v>
      </c>
      <c r="D40" s="594"/>
      <c r="E40" s="595">
        <f t="shared" si="4"/>
        <v>17511354.120000001</v>
      </c>
      <c r="F40" s="594">
        <v>2119200.65</v>
      </c>
      <c r="G40" s="594"/>
      <c r="H40" s="595">
        <f t="shared" si="5"/>
        <v>2119200.65</v>
      </c>
      <c r="J40" s="593"/>
      <c r="K40" s="593"/>
      <c r="L40" s="593"/>
      <c r="M40" s="593"/>
      <c r="N40" s="593"/>
      <c r="O40" s="593"/>
      <c r="P40" s="671"/>
      <c r="Q40" s="671"/>
      <c r="R40" s="671"/>
      <c r="S40" s="671"/>
      <c r="T40" s="671"/>
      <c r="U40" s="671"/>
    </row>
    <row r="41" spans="1:21">
      <c r="A41" s="55">
        <v>20</v>
      </c>
      <c r="B41" s="58" t="s">
        <v>160</v>
      </c>
      <c r="C41" s="594">
        <v>-8466542.9100000001</v>
      </c>
      <c r="D41" s="594"/>
      <c r="E41" s="595">
        <f t="shared" si="4"/>
        <v>-8466542.9100000001</v>
      </c>
      <c r="F41" s="594">
        <v>527641.59999999998</v>
      </c>
      <c r="G41" s="594"/>
      <c r="H41" s="595">
        <f t="shared" si="5"/>
        <v>527641.59999999998</v>
      </c>
      <c r="J41" s="593"/>
      <c r="K41" s="593"/>
      <c r="L41" s="593"/>
      <c r="M41" s="593"/>
      <c r="N41" s="593"/>
      <c r="O41" s="593"/>
      <c r="P41" s="671"/>
      <c r="Q41" s="671"/>
      <c r="R41" s="671"/>
      <c r="S41" s="671"/>
      <c r="T41" s="671"/>
      <c r="U41" s="671"/>
    </row>
    <row r="42" spans="1:21">
      <c r="A42" s="55">
        <v>21</v>
      </c>
      <c r="B42" s="58" t="s">
        <v>159</v>
      </c>
      <c r="C42" s="594">
        <v>-365268.71</v>
      </c>
      <c r="D42" s="594">
        <v>0</v>
      </c>
      <c r="E42" s="595">
        <f t="shared" si="4"/>
        <v>-365268.71</v>
      </c>
      <c r="F42" s="594">
        <v>44494.2</v>
      </c>
      <c r="G42" s="594">
        <v>0</v>
      </c>
      <c r="H42" s="595">
        <f t="shared" si="5"/>
        <v>44494.2</v>
      </c>
      <c r="J42" s="593"/>
      <c r="K42" s="593"/>
      <c r="L42" s="593"/>
      <c r="M42" s="593"/>
      <c r="N42" s="593"/>
      <c r="O42" s="593"/>
      <c r="P42" s="671"/>
      <c r="Q42" s="671"/>
      <c r="R42" s="671"/>
      <c r="S42" s="671"/>
      <c r="T42" s="671"/>
      <c r="U42" s="671"/>
    </row>
    <row r="43" spans="1:21">
      <c r="A43" s="55">
        <v>22</v>
      </c>
      <c r="B43" s="58" t="s">
        <v>158</v>
      </c>
      <c r="C43" s="594">
        <v>184765.86</v>
      </c>
      <c r="D43" s="594">
        <v>18559.68</v>
      </c>
      <c r="E43" s="595">
        <f t="shared" si="4"/>
        <v>203325.53999999998</v>
      </c>
      <c r="F43" s="594">
        <v>757791.53</v>
      </c>
      <c r="G43" s="594">
        <v>23779</v>
      </c>
      <c r="H43" s="595">
        <f t="shared" si="5"/>
        <v>781570.53</v>
      </c>
      <c r="J43" s="593"/>
      <c r="K43" s="593"/>
      <c r="L43" s="593"/>
      <c r="M43" s="593"/>
      <c r="N43" s="593"/>
      <c r="O43" s="593"/>
      <c r="P43" s="671"/>
      <c r="Q43" s="671"/>
      <c r="R43" s="671"/>
      <c r="S43" s="671"/>
      <c r="T43" s="671"/>
      <c r="U43" s="671"/>
    </row>
    <row r="44" spans="1:21">
      <c r="A44" s="55">
        <v>23</v>
      </c>
      <c r="B44" s="58" t="s">
        <v>157</v>
      </c>
      <c r="C44" s="594">
        <v>60947800.109999999</v>
      </c>
      <c r="D44" s="594">
        <v>981356.08</v>
      </c>
      <c r="E44" s="595">
        <f t="shared" si="4"/>
        <v>61929156.189999998</v>
      </c>
      <c r="F44" s="594">
        <v>736867.3</v>
      </c>
      <c r="G44" s="594">
        <v>423910.95</v>
      </c>
      <c r="H44" s="595">
        <f t="shared" si="5"/>
        <v>1160778.25</v>
      </c>
      <c r="J44" s="593"/>
      <c r="K44" s="593"/>
      <c r="L44" s="593"/>
      <c r="M44" s="593"/>
      <c r="N44" s="593"/>
      <c r="O44" s="593"/>
      <c r="P44" s="671"/>
      <c r="Q44" s="671"/>
      <c r="R44" s="671"/>
      <c r="S44" s="671"/>
      <c r="T44" s="671"/>
      <c r="U44" s="671"/>
    </row>
    <row r="45" spans="1:21">
      <c r="A45" s="55">
        <v>24</v>
      </c>
      <c r="B45" s="61" t="s">
        <v>272</v>
      </c>
      <c r="C45" s="597">
        <f>C34+C37+C38+C39+C40+C41+C42+C43+C44</f>
        <v>80648032.039999992</v>
      </c>
      <c r="D45" s="597">
        <f>D34+D37+D38+D39+D40+D41+D42+D43+D44</f>
        <v>2407572.2300000004</v>
      </c>
      <c r="E45" s="595">
        <f t="shared" si="4"/>
        <v>83055604.269999996</v>
      </c>
      <c r="F45" s="597">
        <f>F34+F37+F38+F39+F40+F41+F42+F43+F44</f>
        <v>6499500.54</v>
      </c>
      <c r="G45" s="597">
        <f>G34+G37+G38+G39+G40+G41+G42+G43+G44</f>
        <v>-430957.03000000044</v>
      </c>
      <c r="H45" s="595">
        <f t="shared" si="5"/>
        <v>6068543.5099999998</v>
      </c>
      <c r="J45" s="593"/>
      <c r="K45" s="593"/>
      <c r="L45" s="593"/>
      <c r="M45" s="593"/>
      <c r="N45" s="593"/>
      <c r="O45" s="593"/>
      <c r="P45" s="671"/>
      <c r="Q45" s="671"/>
      <c r="R45" s="671"/>
      <c r="S45" s="671"/>
      <c r="T45" s="671"/>
      <c r="U45" s="671"/>
    </row>
    <row r="46" spans="1:21">
      <c r="A46" s="55"/>
      <c r="B46" s="241" t="s">
        <v>156</v>
      </c>
      <c r="C46" s="598"/>
      <c r="D46" s="598"/>
      <c r="E46" s="599"/>
      <c r="F46" s="598"/>
      <c r="G46" s="598"/>
      <c r="H46" s="600"/>
      <c r="J46" s="593"/>
      <c r="K46" s="593"/>
      <c r="L46" s="593"/>
      <c r="M46" s="593"/>
      <c r="N46" s="593"/>
      <c r="O46" s="593"/>
      <c r="P46" s="671"/>
      <c r="Q46" s="671"/>
      <c r="R46" s="671"/>
      <c r="S46" s="671"/>
      <c r="T46" s="671"/>
      <c r="U46" s="671"/>
    </row>
    <row r="47" spans="1:21">
      <c r="A47" s="55">
        <v>25</v>
      </c>
      <c r="B47" s="58" t="s">
        <v>155</v>
      </c>
      <c r="C47" s="594">
        <v>629721.59999999998</v>
      </c>
      <c r="D47" s="594">
        <v>828894.22</v>
      </c>
      <c r="E47" s="595">
        <f t="shared" ref="E47:E54" si="6">C47+D47</f>
        <v>1458615.8199999998</v>
      </c>
      <c r="F47" s="594">
        <v>200992.74</v>
      </c>
      <c r="G47" s="594">
        <v>268034.45</v>
      </c>
      <c r="H47" s="596">
        <f t="shared" ref="H47:H54" si="7">F47+G47</f>
        <v>469027.19</v>
      </c>
      <c r="J47" s="593"/>
      <c r="K47" s="593"/>
      <c r="L47" s="593"/>
      <c r="M47" s="593"/>
      <c r="N47" s="593"/>
      <c r="O47" s="593"/>
      <c r="P47" s="671"/>
      <c r="Q47" s="671"/>
      <c r="R47" s="671"/>
      <c r="S47" s="671"/>
      <c r="T47" s="671"/>
      <c r="U47" s="671"/>
    </row>
    <row r="48" spans="1:21">
      <c r="A48" s="55">
        <v>26</v>
      </c>
      <c r="B48" s="58" t="s">
        <v>154</v>
      </c>
      <c r="C48" s="594">
        <v>4594022.5199999996</v>
      </c>
      <c r="D48" s="594">
        <v>201141.47</v>
      </c>
      <c r="E48" s="595">
        <f t="shared" si="6"/>
        <v>4795163.9899999993</v>
      </c>
      <c r="F48" s="594">
        <v>2109976.4</v>
      </c>
      <c r="G48" s="594">
        <v>29592.71</v>
      </c>
      <c r="H48" s="596">
        <f t="shared" si="7"/>
        <v>2139569.11</v>
      </c>
      <c r="J48" s="593"/>
      <c r="K48" s="593"/>
      <c r="L48" s="593"/>
      <c r="M48" s="593"/>
      <c r="N48" s="593"/>
      <c r="O48" s="593"/>
      <c r="P48" s="671"/>
      <c r="Q48" s="671"/>
      <c r="R48" s="671"/>
      <c r="S48" s="671"/>
      <c r="T48" s="671"/>
      <c r="U48" s="671"/>
    </row>
    <row r="49" spans="1:21">
      <c r="A49" s="55">
        <v>27</v>
      </c>
      <c r="B49" s="58" t="s">
        <v>153</v>
      </c>
      <c r="C49" s="594">
        <v>39418376.18</v>
      </c>
      <c r="D49" s="594"/>
      <c r="E49" s="595">
        <f t="shared" si="6"/>
        <v>39418376.18</v>
      </c>
      <c r="F49" s="594">
        <v>21379679.039999999</v>
      </c>
      <c r="G49" s="594"/>
      <c r="H49" s="596">
        <f t="shared" si="7"/>
        <v>21379679.039999999</v>
      </c>
      <c r="J49" s="593"/>
      <c r="K49" s="593"/>
      <c r="L49" s="593"/>
      <c r="M49" s="593"/>
      <c r="N49" s="593"/>
      <c r="O49" s="593"/>
      <c r="P49" s="671"/>
      <c r="Q49" s="671"/>
      <c r="R49" s="671"/>
      <c r="S49" s="671"/>
      <c r="T49" s="671"/>
      <c r="U49" s="671"/>
    </row>
    <row r="50" spans="1:21">
      <c r="A50" s="55">
        <v>28</v>
      </c>
      <c r="B50" s="58" t="s">
        <v>152</v>
      </c>
      <c r="C50" s="594">
        <v>264287.7</v>
      </c>
      <c r="D50" s="594"/>
      <c r="E50" s="595">
        <f t="shared" si="6"/>
        <v>264287.7</v>
      </c>
      <c r="F50" s="594">
        <v>76080.13</v>
      </c>
      <c r="G50" s="594"/>
      <c r="H50" s="596">
        <f t="shared" si="7"/>
        <v>76080.13</v>
      </c>
      <c r="J50" s="593"/>
      <c r="K50" s="593"/>
      <c r="L50" s="593"/>
      <c r="M50" s="593"/>
      <c r="N50" s="593"/>
      <c r="O50" s="593"/>
      <c r="P50" s="671"/>
      <c r="Q50" s="671"/>
      <c r="R50" s="671"/>
      <c r="S50" s="671"/>
      <c r="T50" s="671"/>
      <c r="U50" s="671"/>
    </row>
    <row r="51" spans="1:21">
      <c r="A51" s="55">
        <v>29</v>
      </c>
      <c r="B51" s="58" t="s">
        <v>151</v>
      </c>
      <c r="C51" s="594">
        <v>9119457.2400000002</v>
      </c>
      <c r="D51" s="594"/>
      <c r="E51" s="595">
        <f t="shared" si="6"/>
        <v>9119457.2400000002</v>
      </c>
      <c r="F51" s="594">
        <v>4542656.58</v>
      </c>
      <c r="G51" s="594"/>
      <c r="H51" s="596">
        <f t="shared" si="7"/>
        <v>4542656.58</v>
      </c>
      <c r="J51" s="593"/>
      <c r="K51" s="593"/>
      <c r="L51" s="593"/>
      <c r="M51" s="593"/>
      <c r="N51" s="593"/>
      <c r="O51" s="593"/>
      <c r="P51" s="671"/>
      <c r="Q51" s="671"/>
      <c r="R51" s="671"/>
      <c r="S51" s="671"/>
      <c r="T51" s="671"/>
      <c r="U51" s="671"/>
    </row>
    <row r="52" spans="1:21">
      <c r="A52" s="55">
        <v>30</v>
      </c>
      <c r="B52" s="58" t="s">
        <v>150</v>
      </c>
      <c r="C52" s="594">
        <v>8955079.0600000005</v>
      </c>
      <c r="D52" s="594">
        <v>81068.23</v>
      </c>
      <c r="E52" s="595">
        <f t="shared" si="6"/>
        <v>9036147.290000001</v>
      </c>
      <c r="F52" s="594">
        <v>4341564.99</v>
      </c>
      <c r="G52" s="594">
        <v>148962.75</v>
      </c>
      <c r="H52" s="596">
        <f t="shared" si="7"/>
        <v>4490527.74</v>
      </c>
      <c r="J52" s="593"/>
      <c r="K52" s="593"/>
      <c r="L52" s="593"/>
      <c r="M52" s="593"/>
      <c r="N52" s="593"/>
      <c r="O52" s="593"/>
      <c r="P52" s="671"/>
      <c r="Q52" s="671"/>
      <c r="R52" s="671"/>
      <c r="S52" s="671"/>
      <c r="T52" s="671"/>
      <c r="U52" s="671"/>
    </row>
    <row r="53" spans="1:21">
      <c r="A53" s="55">
        <v>31</v>
      </c>
      <c r="B53" s="61" t="s">
        <v>273</v>
      </c>
      <c r="C53" s="597">
        <f>C47+C48+C49+C50+C51+C52</f>
        <v>62980944.300000004</v>
      </c>
      <c r="D53" s="597">
        <f>D47+D48+D49+D50+D51+D52</f>
        <v>1111103.92</v>
      </c>
      <c r="E53" s="595">
        <f t="shared" si="6"/>
        <v>64092048.220000006</v>
      </c>
      <c r="F53" s="597">
        <f>F47+F48+F49+F50+F51+F52</f>
        <v>32650949.880000003</v>
      </c>
      <c r="G53" s="597">
        <f>G47+G48+G49+G50+G51+G52</f>
        <v>446589.91000000003</v>
      </c>
      <c r="H53" s="595">
        <f t="shared" si="7"/>
        <v>33097539.790000003</v>
      </c>
      <c r="J53" s="593"/>
      <c r="K53" s="593"/>
      <c r="L53" s="593"/>
      <c r="M53" s="593"/>
      <c r="N53" s="593"/>
      <c r="O53" s="593"/>
      <c r="P53" s="671"/>
      <c r="Q53" s="671"/>
      <c r="R53" s="671"/>
      <c r="S53" s="671"/>
      <c r="T53" s="671"/>
      <c r="U53" s="671"/>
    </row>
    <row r="54" spans="1:21">
      <c r="A54" s="55">
        <v>32</v>
      </c>
      <c r="B54" s="61" t="s">
        <v>274</v>
      </c>
      <c r="C54" s="597">
        <f>C45-C53</f>
        <v>17667087.739999987</v>
      </c>
      <c r="D54" s="597">
        <f>D45-D53</f>
        <v>1296468.3100000005</v>
      </c>
      <c r="E54" s="595">
        <f t="shared" si="6"/>
        <v>18963556.04999999</v>
      </c>
      <c r="F54" s="597">
        <f>F45-F53</f>
        <v>-26151449.340000004</v>
      </c>
      <c r="G54" s="597">
        <f>G45-G53</f>
        <v>-877546.94000000041</v>
      </c>
      <c r="H54" s="595">
        <f t="shared" si="7"/>
        <v>-27028996.280000005</v>
      </c>
      <c r="J54" s="593"/>
      <c r="K54" s="593"/>
      <c r="L54" s="593"/>
      <c r="M54" s="593"/>
      <c r="N54" s="593"/>
      <c r="O54" s="593"/>
      <c r="P54" s="671"/>
      <c r="Q54" s="671"/>
      <c r="R54" s="671"/>
      <c r="S54" s="671"/>
      <c r="T54" s="671"/>
      <c r="U54" s="671"/>
    </row>
    <row r="55" spans="1:21">
      <c r="A55" s="55"/>
      <c r="B55" s="62"/>
      <c r="C55" s="602"/>
      <c r="D55" s="602"/>
      <c r="E55" s="599"/>
      <c r="F55" s="602"/>
      <c r="G55" s="602"/>
      <c r="H55" s="600"/>
      <c r="J55" s="593"/>
      <c r="K55" s="593"/>
      <c r="L55" s="593"/>
      <c r="M55" s="593"/>
      <c r="N55" s="593"/>
      <c r="O55" s="593"/>
      <c r="P55" s="671"/>
      <c r="Q55" s="671"/>
      <c r="R55" s="671"/>
      <c r="S55" s="671"/>
      <c r="T55" s="671"/>
      <c r="U55" s="671"/>
    </row>
    <row r="56" spans="1:21">
      <c r="A56" s="55">
        <v>33</v>
      </c>
      <c r="B56" s="61" t="s">
        <v>149</v>
      </c>
      <c r="C56" s="597">
        <f>C31+C54</f>
        <v>87930884.100000054</v>
      </c>
      <c r="D56" s="597">
        <f>D31+D54</f>
        <v>42928517.521999992</v>
      </c>
      <c r="E56" s="595">
        <f>C56+D56</f>
        <v>130859401.62200004</v>
      </c>
      <c r="F56" s="597">
        <f>F31+F54</f>
        <v>18124114.609999985</v>
      </c>
      <c r="G56" s="597">
        <f>G31+G54</f>
        <v>21296453.520499997</v>
      </c>
      <c r="H56" s="596">
        <f>F56+G56</f>
        <v>39420568.130499981</v>
      </c>
      <c r="J56" s="593"/>
      <c r="K56" s="593"/>
      <c r="L56" s="593"/>
      <c r="M56" s="593"/>
      <c r="N56" s="593"/>
      <c r="O56" s="593"/>
      <c r="P56" s="671"/>
      <c r="Q56" s="671"/>
      <c r="R56" s="671"/>
      <c r="S56" s="671"/>
      <c r="T56" s="671"/>
      <c r="U56" s="671"/>
    </row>
    <row r="57" spans="1:21">
      <c r="A57" s="55"/>
      <c r="B57" s="62"/>
      <c r="C57" s="602"/>
      <c r="D57" s="602"/>
      <c r="E57" s="599"/>
      <c r="F57" s="602"/>
      <c r="G57" s="602"/>
      <c r="H57" s="600"/>
      <c r="J57" s="593"/>
      <c r="K57" s="593"/>
      <c r="L57" s="593"/>
      <c r="M57" s="593"/>
      <c r="N57" s="593"/>
      <c r="O57" s="593"/>
      <c r="P57" s="671"/>
      <c r="Q57" s="671"/>
      <c r="R57" s="671"/>
      <c r="S57" s="671"/>
      <c r="T57" s="671"/>
      <c r="U57" s="671"/>
    </row>
    <row r="58" spans="1:21">
      <c r="A58" s="55">
        <v>34</v>
      </c>
      <c r="B58" s="58" t="s">
        <v>148</v>
      </c>
      <c r="C58" s="594">
        <v>58196563.759999998</v>
      </c>
      <c r="D58" s="594">
        <v>5915371.9800000004</v>
      </c>
      <c r="E58" s="595">
        <f>C58+D58</f>
        <v>64111935.739999995</v>
      </c>
      <c r="F58" s="594">
        <v>-6690132.1200000001</v>
      </c>
      <c r="G58" s="594">
        <v>-317964.78000000003</v>
      </c>
      <c r="H58" s="596">
        <f>F58+G58</f>
        <v>-7008096.9000000004</v>
      </c>
      <c r="J58" s="593"/>
      <c r="K58" s="593"/>
      <c r="L58" s="593"/>
      <c r="M58" s="593"/>
      <c r="N58" s="593"/>
      <c r="O58" s="593"/>
      <c r="P58" s="671"/>
      <c r="Q58" s="671"/>
      <c r="R58" s="671"/>
      <c r="S58" s="671"/>
      <c r="T58" s="671"/>
      <c r="U58" s="671"/>
    </row>
    <row r="59" spans="1:21" s="242" customFormat="1">
      <c r="A59" s="55">
        <v>35</v>
      </c>
      <c r="B59" s="58" t="s">
        <v>147</v>
      </c>
      <c r="C59" s="594">
        <v>0</v>
      </c>
      <c r="D59" s="594"/>
      <c r="E59" s="595">
        <f>C59+D59</f>
        <v>0</v>
      </c>
      <c r="F59" s="594">
        <v>0</v>
      </c>
      <c r="G59" s="594"/>
      <c r="H59" s="596">
        <f>F59+G59</f>
        <v>0</v>
      </c>
      <c r="J59" s="593"/>
      <c r="K59" s="593"/>
      <c r="L59" s="593"/>
      <c r="M59" s="593"/>
      <c r="N59" s="593"/>
      <c r="O59" s="593"/>
      <c r="P59" s="671"/>
      <c r="Q59" s="671"/>
      <c r="R59" s="671"/>
      <c r="S59" s="671"/>
      <c r="T59" s="671"/>
      <c r="U59" s="671"/>
    </row>
    <row r="60" spans="1:21">
      <c r="A60" s="55">
        <v>36</v>
      </c>
      <c r="B60" s="58" t="s">
        <v>146</v>
      </c>
      <c r="C60" s="594">
        <v>6659408.6699999999</v>
      </c>
      <c r="D60" s="594">
        <v>35970.230000000003</v>
      </c>
      <c r="E60" s="595">
        <f>C60+D60</f>
        <v>6695378.9000000004</v>
      </c>
      <c r="F60" s="594">
        <v>-2195322.3199999998</v>
      </c>
      <c r="G60" s="594">
        <v>-43070.43</v>
      </c>
      <c r="H60" s="596">
        <f>F60+G60</f>
        <v>-2238392.75</v>
      </c>
      <c r="J60" s="593"/>
      <c r="K60" s="593"/>
      <c r="L60" s="593"/>
      <c r="M60" s="593"/>
      <c r="N60" s="593"/>
      <c r="O60" s="593"/>
      <c r="P60" s="671"/>
      <c r="Q60" s="671"/>
      <c r="R60" s="671"/>
      <c r="S60" s="671"/>
      <c r="T60" s="671"/>
      <c r="U60" s="671"/>
    </row>
    <row r="61" spans="1:21">
      <c r="A61" s="55">
        <v>37</v>
      </c>
      <c r="B61" s="61" t="s">
        <v>145</v>
      </c>
      <c r="C61" s="597">
        <f>C58+C59+C60</f>
        <v>64855972.43</v>
      </c>
      <c r="D61" s="597">
        <f>D58+D59+D60</f>
        <v>5951342.2100000009</v>
      </c>
      <c r="E61" s="595">
        <f>C61+D61</f>
        <v>70807314.640000001</v>
      </c>
      <c r="F61" s="597">
        <f>F58+F59+F60</f>
        <v>-8885454.4399999995</v>
      </c>
      <c r="G61" s="597">
        <f>G58+G59+G60</f>
        <v>-361035.21</v>
      </c>
      <c r="H61" s="596">
        <f>F61+G61</f>
        <v>-9246489.6500000004</v>
      </c>
      <c r="J61" s="593"/>
      <c r="K61" s="593"/>
      <c r="L61" s="593"/>
      <c r="M61" s="593"/>
      <c r="N61" s="593"/>
      <c r="O61" s="593"/>
      <c r="P61" s="671"/>
      <c r="Q61" s="671"/>
      <c r="R61" s="671"/>
      <c r="S61" s="671"/>
      <c r="T61" s="671"/>
      <c r="U61" s="671"/>
    </row>
    <row r="62" spans="1:21">
      <c r="A62" s="55"/>
      <c r="B62" s="64"/>
      <c r="C62" s="598"/>
      <c r="D62" s="598"/>
      <c r="E62" s="599"/>
      <c r="F62" s="598"/>
      <c r="G62" s="598"/>
      <c r="H62" s="600"/>
      <c r="J62" s="593"/>
      <c r="K62" s="593"/>
      <c r="L62" s="593"/>
      <c r="M62" s="593"/>
      <c r="N62" s="593"/>
      <c r="O62" s="593"/>
      <c r="P62" s="671"/>
      <c r="Q62" s="671"/>
      <c r="R62" s="671"/>
      <c r="S62" s="671"/>
      <c r="T62" s="671"/>
      <c r="U62" s="671"/>
    </row>
    <row r="63" spans="1:21">
      <c r="A63" s="55">
        <v>38</v>
      </c>
      <c r="B63" s="65" t="s">
        <v>144</v>
      </c>
      <c r="C63" s="597">
        <f>C56-C61</f>
        <v>23074911.670000054</v>
      </c>
      <c r="D63" s="597">
        <f>D56-D61</f>
        <v>36977175.311999992</v>
      </c>
      <c r="E63" s="595">
        <f>C63+D63</f>
        <v>60052086.982000045</v>
      </c>
      <c r="F63" s="597">
        <f>F56-F61</f>
        <v>27009569.049999982</v>
      </c>
      <c r="G63" s="597">
        <f>G56-G61</f>
        <v>21657488.730499998</v>
      </c>
      <c r="H63" s="596">
        <f>F63+G63</f>
        <v>48667057.78049998</v>
      </c>
      <c r="J63" s="593"/>
      <c r="K63" s="593"/>
      <c r="L63" s="593"/>
      <c r="M63" s="593"/>
      <c r="N63" s="593"/>
      <c r="O63" s="593"/>
      <c r="P63" s="671"/>
      <c r="Q63" s="671"/>
      <c r="R63" s="671"/>
      <c r="S63" s="671"/>
      <c r="T63" s="671"/>
      <c r="U63" s="671"/>
    </row>
    <row r="64" spans="1:21">
      <c r="A64" s="51">
        <v>39</v>
      </c>
      <c r="B64" s="58" t="s">
        <v>143</v>
      </c>
      <c r="C64" s="603">
        <v>6809239.3700000001</v>
      </c>
      <c r="D64" s="603"/>
      <c r="E64" s="595">
        <f>C64+D64</f>
        <v>6809239.3700000001</v>
      </c>
      <c r="F64" s="603">
        <v>4913966.8</v>
      </c>
      <c r="G64" s="603"/>
      <c r="H64" s="596">
        <f>F64+G64</f>
        <v>4913966.8</v>
      </c>
      <c r="J64" s="593"/>
      <c r="K64" s="593"/>
      <c r="L64" s="593"/>
      <c r="M64" s="593"/>
      <c r="N64" s="593"/>
      <c r="O64" s="593"/>
      <c r="P64" s="671"/>
      <c r="Q64" s="671"/>
      <c r="R64" s="671"/>
      <c r="S64" s="671"/>
      <c r="T64" s="671"/>
      <c r="U64" s="671"/>
    </row>
    <row r="65" spans="1:21">
      <c r="A65" s="55">
        <v>40</v>
      </c>
      <c r="B65" s="61" t="s">
        <v>142</v>
      </c>
      <c r="C65" s="597">
        <f>C63-C64</f>
        <v>16265672.300000053</v>
      </c>
      <c r="D65" s="597">
        <f>D63-D64</f>
        <v>36977175.311999992</v>
      </c>
      <c r="E65" s="595">
        <f>C65+D65</f>
        <v>53242847.612000048</v>
      </c>
      <c r="F65" s="597">
        <f>F63-F64</f>
        <v>22095602.249999981</v>
      </c>
      <c r="G65" s="597">
        <f>G63-G64</f>
        <v>21657488.730499998</v>
      </c>
      <c r="H65" s="596">
        <f>F65+G65</f>
        <v>43753090.980499983</v>
      </c>
      <c r="J65" s="593"/>
      <c r="K65" s="593"/>
      <c r="L65" s="593"/>
      <c r="M65" s="593"/>
      <c r="N65" s="593"/>
      <c r="O65" s="593"/>
      <c r="P65" s="671"/>
      <c r="Q65" s="671"/>
      <c r="R65" s="671"/>
      <c r="S65" s="671"/>
      <c r="T65" s="671"/>
      <c r="U65" s="671"/>
    </row>
    <row r="66" spans="1:21">
      <c r="A66" s="51">
        <v>41</v>
      </c>
      <c r="B66" s="58" t="s">
        <v>141</v>
      </c>
      <c r="C66" s="603">
        <v>-32431.01</v>
      </c>
      <c r="D66" s="603"/>
      <c r="E66" s="595">
        <f>C66+D66</f>
        <v>-32431.01</v>
      </c>
      <c r="F66" s="603"/>
      <c r="G66" s="603"/>
      <c r="H66" s="596">
        <f>F66+G66</f>
        <v>0</v>
      </c>
      <c r="J66" s="593"/>
      <c r="K66" s="593"/>
      <c r="L66" s="593"/>
      <c r="M66" s="593"/>
      <c r="N66" s="593"/>
      <c r="O66" s="593"/>
      <c r="P66" s="671"/>
      <c r="Q66" s="671"/>
      <c r="R66" s="671"/>
      <c r="S66" s="671"/>
      <c r="T66" s="671"/>
      <c r="U66" s="671"/>
    </row>
    <row r="67" spans="1:21" ht="13.5" thickBot="1">
      <c r="A67" s="66">
        <v>42</v>
      </c>
      <c r="B67" s="67" t="s">
        <v>140</v>
      </c>
      <c r="C67" s="604">
        <f>C65+C66</f>
        <v>16233241.290000053</v>
      </c>
      <c r="D67" s="604">
        <f>D65+D66</f>
        <v>36977175.311999992</v>
      </c>
      <c r="E67" s="605">
        <f>C67+D67</f>
        <v>53210416.602000043</v>
      </c>
      <c r="F67" s="604">
        <f>F65+F66</f>
        <v>22095602.249999981</v>
      </c>
      <c r="G67" s="604">
        <f>G65+G66</f>
        <v>21657488.730499998</v>
      </c>
      <c r="H67" s="606">
        <f>F67+G67</f>
        <v>43753090.980499983</v>
      </c>
      <c r="J67" s="593"/>
      <c r="K67" s="593"/>
      <c r="L67" s="593"/>
      <c r="M67" s="593"/>
      <c r="N67" s="593"/>
      <c r="O67" s="593"/>
      <c r="P67" s="671"/>
      <c r="Q67" s="671"/>
      <c r="R67" s="671"/>
      <c r="S67" s="671"/>
      <c r="T67" s="671"/>
      <c r="U67" s="671"/>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workbookViewId="0">
      <selection activeCell="J7" sqref="J7:O53"/>
    </sheetView>
  </sheetViews>
  <sheetFormatPr defaultColWidth="9.140625" defaultRowHeight="14.25"/>
  <cols>
    <col min="1" max="1" width="9.42578125" style="5" bestFit="1" customWidth="1"/>
    <col min="2" max="2" width="72.28515625" style="5" customWidth="1"/>
    <col min="3" max="3" width="12.7109375" style="5" customWidth="1"/>
    <col min="4" max="5" width="13.42578125" style="5" bestFit="1" customWidth="1"/>
    <col min="6" max="6" width="11.7109375" style="5" bestFit="1" customWidth="1"/>
    <col min="7" max="8" width="13.42578125" style="5" bestFit="1" customWidth="1"/>
    <col min="9" max="16384" width="9.140625" style="5"/>
  </cols>
  <sheetData>
    <row r="1" spans="1:15">
      <c r="A1" s="2" t="s">
        <v>30</v>
      </c>
      <c r="B1" s="3" t="str">
        <f>'Info '!C2</f>
        <v>JSC "BASISBANK"</v>
      </c>
    </row>
    <row r="2" spans="1:15">
      <c r="A2" s="2" t="s">
        <v>31</v>
      </c>
      <c r="B2" s="628">
        <f>'1. key ratios '!$B$2</f>
        <v>44926</v>
      </c>
    </row>
    <row r="3" spans="1:15">
      <c r="A3" s="4"/>
    </row>
    <row r="4" spans="1:15" ht="15" thickBot="1">
      <c r="A4" s="4" t="s">
        <v>74</v>
      </c>
      <c r="B4" s="4"/>
      <c r="C4" s="220"/>
      <c r="D4" s="220"/>
      <c r="E4" s="220"/>
      <c r="F4" s="221"/>
      <c r="G4" s="221"/>
      <c r="H4" s="222" t="s">
        <v>73</v>
      </c>
    </row>
    <row r="5" spans="1:15">
      <c r="A5" s="684" t="s">
        <v>6</v>
      </c>
      <c r="B5" s="686" t="s">
        <v>339</v>
      </c>
      <c r="C5" s="680" t="s">
        <v>68</v>
      </c>
      <c r="D5" s="681"/>
      <c r="E5" s="682"/>
      <c r="F5" s="680" t="s">
        <v>72</v>
      </c>
      <c r="G5" s="681"/>
      <c r="H5" s="683"/>
    </row>
    <row r="6" spans="1:15">
      <c r="A6" s="685"/>
      <c r="B6" s="687"/>
      <c r="C6" s="26" t="s">
        <v>286</v>
      </c>
      <c r="D6" s="26" t="s">
        <v>121</v>
      </c>
      <c r="E6" s="26" t="s">
        <v>108</v>
      </c>
      <c r="F6" s="26" t="s">
        <v>286</v>
      </c>
      <c r="G6" s="26" t="s">
        <v>121</v>
      </c>
      <c r="H6" s="27" t="s">
        <v>108</v>
      </c>
    </row>
    <row r="7" spans="1:15" s="15" customFormat="1">
      <c r="A7" s="223">
        <v>1</v>
      </c>
      <c r="B7" s="224" t="s">
        <v>373</v>
      </c>
      <c r="C7" s="32">
        <v>237586343.07000002</v>
      </c>
      <c r="D7" s="32">
        <v>164128439.5275</v>
      </c>
      <c r="E7" s="225">
        <f>C7+D7</f>
        <v>401714782.59750003</v>
      </c>
      <c r="F7" s="32">
        <v>154148016.02999997</v>
      </c>
      <c r="G7" s="32">
        <v>99018198.470200002</v>
      </c>
      <c r="H7" s="33">
        <f t="shared" ref="H7:H53" si="0">F7+G7</f>
        <v>253166214.50019997</v>
      </c>
      <c r="J7" s="672"/>
      <c r="K7" s="672"/>
      <c r="L7" s="672"/>
      <c r="M7" s="672"/>
      <c r="N7" s="672"/>
      <c r="O7" s="672"/>
    </row>
    <row r="8" spans="1:15" s="15" customFormat="1">
      <c r="A8" s="223">
        <v>1.1000000000000001</v>
      </c>
      <c r="B8" s="277" t="s">
        <v>304</v>
      </c>
      <c r="C8" s="32">
        <v>90356228.840000004</v>
      </c>
      <c r="D8" s="32">
        <v>51345846.862899996</v>
      </c>
      <c r="E8" s="225">
        <f t="shared" ref="E8:E53" si="1">C8+D8</f>
        <v>141702075.70289999</v>
      </c>
      <c r="F8" s="32">
        <v>79220054.989999995</v>
      </c>
      <c r="G8" s="32">
        <v>37965355.744599998</v>
      </c>
      <c r="H8" s="33">
        <f t="shared" si="0"/>
        <v>117185410.73459999</v>
      </c>
      <c r="J8" s="672"/>
      <c r="K8" s="672"/>
      <c r="L8" s="672"/>
      <c r="M8" s="672"/>
      <c r="N8" s="672"/>
      <c r="O8" s="672"/>
    </row>
    <row r="9" spans="1:15" s="15" customFormat="1">
      <c r="A9" s="223">
        <v>1.2</v>
      </c>
      <c r="B9" s="277" t="s">
        <v>305</v>
      </c>
      <c r="C9" s="32"/>
      <c r="D9" s="32">
        <v>567411.95700000005</v>
      </c>
      <c r="E9" s="225">
        <f t="shared" si="1"/>
        <v>567411.95700000005</v>
      </c>
      <c r="F9" s="32"/>
      <c r="G9" s="32"/>
      <c r="H9" s="33">
        <f t="shared" si="0"/>
        <v>0</v>
      </c>
      <c r="J9" s="672"/>
      <c r="K9" s="672"/>
      <c r="L9" s="672"/>
      <c r="M9" s="672"/>
      <c r="N9" s="672"/>
      <c r="O9" s="672"/>
    </row>
    <row r="10" spans="1:15" s="15" customFormat="1">
      <c r="A10" s="223">
        <v>1.3</v>
      </c>
      <c r="B10" s="277" t="s">
        <v>306</v>
      </c>
      <c r="C10" s="32">
        <v>147207419.08000001</v>
      </c>
      <c r="D10" s="32">
        <v>112167047.5192</v>
      </c>
      <c r="E10" s="225">
        <f t="shared" si="1"/>
        <v>259374466.59920001</v>
      </c>
      <c r="F10" s="32">
        <v>74412095.030000001</v>
      </c>
      <c r="G10" s="32">
        <v>60995215.160400003</v>
      </c>
      <c r="H10" s="33">
        <f t="shared" si="0"/>
        <v>135407310.1904</v>
      </c>
      <c r="J10" s="672"/>
      <c r="K10" s="672"/>
      <c r="L10" s="672"/>
      <c r="M10" s="672"/>
      <c r="N10" s="672"/>
      <c r="O10" s="672"/>
    </row>
    <row r="11" spans="1:15" s="15" customFormat="1">
      <c r="A11" s="223">
        <v>1.4</v>
      </c>
      <c r="B11" s="277" t="s">
        <v>287</v>
      </c>
      <c r="C11" s="32">
        <v>22695.15</v>
      </c>
      <c r="D11" s="32">
        <v>48133.188399999999</v>
      </c>
      <c r="E11" s="225">
        <f t="shared" si="1"/>
        <v>70828.338400000008</v>
      </c>
      <c r="F11" s="32">
        <v>515866.01</v>
      </c>
      <c r="G11" s="32">
        <v>57627.565199999997</v>
      </c>
      <c r="H11" s="33">
        <f t="shared" si="0"/>
        <v>573493.57519999996</v>
      </c>
      <c r="J11" s="672"/>
      <c r="K11" s="672"/>
      <c r="L11" s="672"/>
      <c r="M11" s="672"/>
      <c r="N11" s="672"/>
      <c r="O11" s="672"/>
    </row>
    <row r="12" spans="1:15" s="15" customFormat="1" ht="29.25" customHeight="1">
      <c r="A12" s="223">
        <v>2</v>
      </c>
      <c r="B12" s="227" t="s">
        <v>308</v>
      </c>
      <c r="C12" s="32">
        <v>0</v>
      </c>
      <c r="D12" s="32">
        <v>14375320</v>
      </c>
      <c r="E12" s="225">
        <f t="shared" si="1"/>
        <v>14375320</v>
      </c>
      <c r="F12" s="32"/>
      <c r="G12" s="32">
        <v>28113916.723200001</v>
      </c>
      <c r="H12" s="33">
        <f t="shared" si="0"/>
        <v>28113916.723200001</v>
      </c>
      <c r="J12" s="672"/>
      <c r="K12" s="672"/>
      <c r="L12" s="672"/>
      <c r="M12" s="672"/>
      <c r="N12" s="672"/>
      <c r="O12" s="672"/>
    </row>
    <row r="13" spans="1:15" s="15" customFormat="1" ht="19.899999999999999" customHeight="1">
      <c r="A13" s="223">
        <v>3</v>
      </c>
      <c r="B13" s="227" t="s">
        <v>307</v>
      </c>
      <c r="C13" s="32">
        <v>342099945</v>
      </c>
      <c r="D13" s="32">
        <v>0</v>
      </c>
      <c r="E13" s="225">
        <f t="shared" si="1"/>
        <v>342099945</v>
      </c>
      <c r="F13" s="32">
        <v>252777619</v>
      </c>
      <c r="G13" s="32">
        <v>0</v>
      </c>
      <c r="H13" s="33">
        <f t="shared" si="0"/>
        <v>252777619</v>
      </c>
      <c r="J13" s="672"/>
      <c r="K13" s="672"/>
      <c r="L13" s="672"/>
      <c r="M13" s="672"/>
      <c r="N13" s="672"/>
      <c r="O13" s="672"/>
    </row>
    <row r="14" spans="1:15" s="15" customFormat="1">
      <c r="A14" s="223">
        <v>3.1</v>
      </c>
      <c r="B14" s="278" t="s">
        <v>288</v>
      </c>
      <c r="C14" s="32">
        <v>342099945</v>
      </c>
      <c r="D14" s="32"/>
      <c r="E14" s="225">
        <f t="shared" si="1"/>
        <v>342099945</v>
      </c>
      <c r="F14" s="32">
        <v>252777619</v>
      </c>
      <c r="G14" s="32"/>
      <c r="H14" s="33">
        <f t="shared" si="0"/>
        <v>252777619</v>
      </c>
      <c r="J14" s="672"/>
      <c r="K14" s="672"/>
      <c r="L14" s="672"/>
      <c r="M14" s="672"/>
      <c r="N14" s="672"/>
      <c r="O14" s="672"/>
    </row>
    <row r="15" spans="1:15" s="15" customFormat="1">
      <c r="A15" s="223">
        <v>3.2</v>
      </c>
      <c r="B15" s="278" t="s">
        <v>289</v>
      </c>
      <c r="C15" s="32"/>
      <c r="D15" s="32"/>
      <c r="E15" s="225">
        <f t="shared" si="1"/>
        <v>0</v>
      </c>
      <c r="F15" s="32"/>
      <c r="G15" s="32"/>
      <c r="H15" s="33">
        <f t="shared" si="0"/>
        <v>0</v>
      </c>
      <c r="J15" s="672"/>
      <c r="K15" s="672"/>
      <c r="L15" s="672"/>
      <c r="M15" s="672"/>
      <c r="N15" s="672"/>
      <c r="O15" s="672"/>
    </row>
    <row r="16" spans="1:15" s="15" customFormat="1">
      <c r="A16" s="223">
        <v>4</v>
      </c>
      <c r="B16" s="281" t="s">
        <v>318</v>
      </c>
      <c r="C16" s="32">
        <v>56539127.189860001</v>
      </c>
      <c r="D16" s="32">
        <v>711161673.62294102</v>
      </c>
      <c r="E16" s="225">
        <f t="shared" si="1"/>
        <v>767700800.812801</v>
      </c>
      <c r="F16" s="32">
        <v>24326287.309214</v>
      </c>
      <c r="G16" s="32">
        <v>595747174.54892099</v>
      </c>
      <c r="H16" s="33">
        <f t="shared" si="0"/>
        <v>620073461.85813498</v>
      </c>
      <c r="J16" s="672"/>
      <c r="K16" s="672"/>
      <c r="L16" s="672"/>
      <c r="M16" s="672"/>
      <c r="N16" s="672"/>
      <c r="O16" s="672"/>
    </row>
    <row r="17" spans="1:15" s="15" customFormat="1">
      <c r="A17" s="223">
        <v>4.0999999999999996</v>
      </c>
      <c r="B17" s="278" t="s">
        <v>309</v>
      </c>
      <c r="C17" s="32">
        <v>39981058.049860001</v>
      </c>
      <c r="D17" s="32">
        <v>710635459.12294102</v>
      </c>
      <c r="E17" s="225">
        <f t="shared" si="1"/>
        <v>750616517.17280102</v>
      </c>
      <c r="F17" s="32">
        <v>22268787.309214</v>
      </c>
      <c r="G17" s="32">
        <v>594223929.74892104</v>
      </c>
      <c r="H17" s="33">
        <f t="shared" si="0"/>
        <v>616492717.05813503</v>
      </c>
      <c r="J17" s="672"/>
      <c r="K17" s="672"/>
      <c r="L17" s="672"/>
      <c r="M17" s="672"/>
      <c r="N17" s="672"/>
      <c r="O17" s="672"/>
    </row>
    <row r="18" spans="1:15" s="15" customFormat="1">
      <c r="A18" s="223">
        <v>4.2</v>
      </c>
      <c r="B18" s="278" t="s">
        <v>303</v>
      </c>
      <c r="C18" s="32">
        <v>16558069.140000001</v>
      </c>
      <c r="D18" s="32">
        <v>526214.5</v>
      </c>
      <c r="E18" s="225">
        <f t="shared" si="1"/>
        <v>17084283.640000001</v>
      </c>
      <c r="F18" s="32">
        <v>2057500</v>
      </c>
      <c r="G18" s="32">
        <v>1523244.8</v>
      </c>
      <c r="H18" s="33">
        <f t="shared" si="0"/>
        <v>3580744.8</v>
      </c>
      <c r="J18" s="672"/>
      <c r="K18" s="672"/>
      <c r="L18" s="672"/>
      <c r="M18" s="672"/>
      <c r="N18" s="672"/>
      <c r="O18" s="672"/>
    </row>
    <row r="19" spans="1:15" s="15" customFormat="1">
      <c r="A19" s="223">
        <v>5</v>
      </c>
      <c r="B19" s="227" t="s">
        <v>317</v>
      </c>
      <c r="C19" s="32">
        <v>96389121.730000004</v>
      </c>
      <c r="D19" s="32">
        <v>3911977591.4213996</v>
      </c>
      <c r="E19" s="225">
        <f t="shared" si="1"/>
        <v>4008366713.1513996</v>
      </c>
      <c r="F19" s="32">
        <v>41675889.299999997</v>
      </c>
      <c r="G19" s="32">
        <v>2478340743.8700004</v>
      </c>
      <c r="H19" s="33">
        <f t="shared" si="0"/>
        <v>2520016633.1700006</v>
      </c>
      <c r="J19" s="672"/>
      <c r="K19" s="672"/>
      <c r="L19" s="672"/>
      <c r="M19" s="672"/>
      <c r="N19" s="672"/>
      <c r="O19" s="672"/>
    </row>
    <row r="20" spans="1:15" s="15" customFormat="1">
      <c r="A20" s="223">
        <v>5.0999999999999996</v>
      </c>
      <c r="B20" s="279" t="s">
        <v>292</v>
      </c>
      <c r="C20" s="32">
        <v>23219176.449999999</v>
      </c>
      <c r="D20" s="32">
        <v>57352766.234499998</v>
      </c>
      <c r="E20" s="225">
        <f t="shared" si="1"/>
        <v>80571942.684499994</v>
      </c>
      <c r="F20" s="32">
        <v>10105983.51</v>
      </c>
      <c r="G20" s="32">
        <v>47594957.594800003</v>
      </c>
      <c r="H20" s="33">
        <f t="shared" si="0"/>
        <v>57700941.104800001</v>
      </c>
      <c r="J20" s="672"/>
      <c r="K20" s="672"/>
      <c r="L20" s="672"/>
      <c r="M20" s="672"/>
      <c r="N20" s="672"/>
      <c r="O20" s="672"/>
    </row>
    <row r="21" spans="1:15" s="15" customFormat="1">
      <c r="A21" s="223">
        <v>5.2</v>
      </c>
      <c r="B21" s="279" t="s">
        <v>291</v>
      </c>
      <c r="C21" s="32">
        <v>0</v>
      </c>
      <c r="D21" s="32">
        <v>0</v>
      </c>
      <c r="E21" s="225">
        <f t="shared" si="1"/>
        <v>0</v>
      </c>
      <c r="F21" s="32">
        <v>0</v>
      </c>
      <c r="G21" s="32">
        <v>0</v>
      </c>
      <c r="H21" s="33">
        <f t="shared" si="0"/>
        <v>0</v>
      </c>
      <c r="J21" s="672"/>
      <c r="K21" s="672"/>
      <c r="L21" s="672"/>
      <c r="M21" s="672"/>
      <c r="N21" s="672"/>
      <c r="O21" s="672"/>
    </row>
    <row r="22" spans="1:15" s="15" customFormat="1">
      <c r="A22" s="223">
        <v>5.3</v>
      </c>
      <c r="B22" s="279" t="s">
        <v>290</v>
      </c>
      <c r="C22" s="32">
        <v>24983012.75</v>
      </c>
      <c r="D22" s="32">
        <v>3499552825.1977997</v>
      </c>
      <c r="E22" s="225">
        <f t="shared" si="1"/>
        <v>3524535837.9477997</v>
      </c>
      <c r="F22" s="32">
        <v>17646905.789999999</v>
      </c>
      <c r="G22" s="32">
        <v>2362972637.7377</v>
      </c>
      <c r="H22" s="33">
        <f t="shared" si="0"/>
        <v>2380619543.5276999</v>
      </c>
      <c r="J22" s="672"/>
      <c r="K22" s="672"/>
      <c r="L22" s="672"/>
      <c r="M22" s="672"/>
      <c r="N22" s="672"/>
      <c r="O22" s="672"/>
    </row>
    <row r="23" spans="1:15" s="15" customFormat="1">
      <c r="A23" s="223" t="s">
        <v>15</v>
      </c>
      <c r="B23" s="228" t="s">
        <v>75</v>
      </c>
      <c r="C23" s="32">
        <v>2532685.2400000002</v>
      </c>
      <c r="D23" s="32">
        <v>1188062401.2535999</v>
      </c>
      <c r="E23" s="225">
        <f t="shared" si="1"/>
        <v>1190595086.4935999</v>
      </c>
      <c r="F23" s="32">
        <v>83808</v>
      </c>
      <c r="G23" s="32">
        <v>554590545.18620002</v>
      </c>
      <c r="H23" s="33">
        <f t="shared" si="0"/>
        <v>554674353.18620002</v>
      </c>
      <c r="J23" s="672"/>
      <c r="K23" s="672"/>
      <c r="L23" s="672"/>
      <c r="M23" s="672"/>
      <c r="N23" s="672"/>
      <c r="O23" s="672"/>
    </row>
    <row r="24" spans="1:15" s="15" customFormat="1">
      <c r="A24" s="223" t="s">
        <v>16</v>
      </c>
      <c r="B24" s="228" t="s">
        <v>76</v>
      </c>
      <c r="C24" s="32">
        <v>316862.40000000002</v>
      </c>
      <c r="D24" s="32">
        <v>1012948757.938</v>
      </c>
      <c r="E24" s="225">
        <f t="shared" si="1"/>
        <v>1013265620.3379999</v>
      </c>
      <c r="F24" s="32">
        <v>0</v>
      </c>
      <c r="G24" s="32">
        <v>715865728.7823</v>
      </c>
      <c r="H24" s="33">
        <f t="shared" si="0"/>
        <v>715865728.7823</v>
      </c>
      <c r="J24" s="672"/>
      <c r="K24" s="672"/>
      <c r="L24" s="672"/>
      <c r="M24" s="672"/>
      <c r="N24" s="672"/>
      <c r="O24" s="672"/>
    </row>
    <row r="25" spans="1:15" s="15" customFormat="1">
      <c r="A25" s="223" t="s">
        <v>17</v>
      </c>
      <c r="B25" s="228" t="s">
        <v>77</v>
      </c>
      <c r="C25" s="32">
        <v>0</v>
      </c>
      <c r="D25" s="32">
        <v>0</v>
      </c>
      <c r="E25" s="225">
        <f t="shared" si="1"/>
        <v>0</v>
      </c>
      <c r="F25" s="32">
        <v>0</v>
      </c>
      <c r="G25" s="32">
        <v>0</v>
      </c>
      <c r="H25" s="33">
        <f t="shared" si="0"/>
        <v>0</v>
      </c>
      <c r="J25" s="672"/>
      <c r="K25" s="672"/>
      <c r="L25" s="672"/>
      <c r="M25" s="672"/>
      <c r="N25" s="672"/>
      <c r="O25" s="672"/>
    </row>
    <row r="26" spans="1:15" s="15" customFormat="1">
      <c r="A26" s="223" t="s">
        <v>18</v>
      </c>
      <c r="B26" s="228" t="s">
        <v>78</v>
      </c>
      <c r="C26" s="32">
        <v>349246.71999999997</v>
      </c>
      <c r="D26" s="32">
        <v>730706097.2493</v>
      </c>
      <c r="E26" s="225">
        <f t="shared" si="1"/>
        <v>731055343.96930003</v>
      </c>
      <c r="F26" s="32">
        <v>1</v>
      </c>
      <c r="G26" s="32">
        <v>672459040.77690005</v>
      </c>
      <c r="H26" s="33">
        <f t="shared" si="0"/>
        <v>672459041.77690005</v>
      </c>
      <c r="J26" s="672"/>
      <c r="K26" s="672"/>
      <c r="L26" s="672"/>
      <c r="M26" s="672"/>
      <c r="N26" s="672"/>
      <c r="O26" s="672"/>
    </row>
    <row r="27" spans="1:15" s="15" customFormat="1">
      <c r="A27" s="223" t="s">
        <v>19</v>
      </c>
      <c r="B27" s="228" t="s">
        <v>79</v>
      </c>
      <c r="C27" s="32">
        <v>21784218.390000001</v>
      </c>
      <c r="D27" s="32">
        <v>567835568.75689995</v>
      </c>
      <c r="E27" s="225">
        <f t="shared" si="1"/>
        <v>589619787.14689994</v>
      </c>
      <c r="F27" s="32">
        <v>17563096.789999999</v>
      </c>
      <c r="G27" s="32">
        <v>420057322.99229997</v>
      </c>
      <c r="H27" s="33">
        <f t="shared" si="0"/>
        <v>437620419.7823</v>
      </c>
      <c r="J27" s="672"/>
      <c r="K27" s="672"/>
      <c r="L27" s="672"/>
      <c r="M27" s="672"/>
      <c r="N27" s="672"/>
      <c r="O27" s="672"/>
    </row>
    <row r="28" spans="1:15" s="15" customFormat="1">
      <c r="A28" s="223">
        <v>5.4</v>
      </c>
      <c r="B28" s="279" t="s">
        <v>293</v>
      </c>
      <c r="C28" s="32">
        <v>20667890.809999999</v>
      </c>
      <c r="D28" s="32">
        <v>65818234.094400004</v>
      </c>
      <c r="E28" s="225">
        <f t="shared" si="1"/>
        <v>86486124.904400006</v>
      </c>
      <c r="F28" s="32">
        <v>0</v>
      </c>
      <c r="G28" s="32">
        <v>14744113.6831</v>
      </c>
      <c r="H28" s="33">
        <f t="shared" si="0"/>
        <v>14744113.6831</v>
      </c>
      <c r="J28" s="672"/>
      <c r="K28" s="672"/>
      <c r="L28" s="672"/>
      <c r="M28" s="672"/>
      <c r="N28" s="672"/>
      <c r="O28" s="672"/>
    </row>
    <row r="29" spans="1:15" s="15" customFormat="1">
      <c r="A29" s="223">
        <v>5.5</v>
      </c>
      <c r="B29" s="279" t="s">
        <v>294</v>
      </c>
      <c r="C29" s="32">
        <v>19219041.719999999</v>
      </c>
      <c r="D29" s="32">
        <v>289253765.89469999</v>
      </c>
      <c r="E29" s="225">
        <f t="shared" si="1"/>
        <v>308472807.61469996</v>
      </c>
      <c r="F29" s="32">
        <v>8523000</v>
      </c>
      <c r="G29" s="32">
        <v>52719274.854400001</v>
      </c>
      <c r="H29" s="33">
        <f t="shared" si="0"/>
        <v>61242274.854400001</v>
      </c>
      <c r="J29" s="672"/>
      <c r="K29" s="672"/>
      <c r="L29" s="672"/>
      <c r="M29" s="672"/>
      <c r="N29" s="672"/>
      <c r="O29" s="672"/>
    </row>
    <row r="30" spans="1:15" s="15" customFormat="1">
      <c r="A30" s="223">
        <v>5.6</v>
      </c>
      <c r="B30" s="279" t="s">
        <v>295</v>
      </c>
      <c r="C30" s="32">
        <v>8300000</v>
      </c>
      <c r="D30" s="32">
        <v>0</v>
      </c>
      <c r="E30" s="225">
        <f t="shared" si="1"/>
        <v>8300000</v>
      </c>
      <c r="F30" s="32">
        <v>5400000</v>
      </c>
      <c r="G30" s="32">
        <v>309760</v>
      </c>
      <c r="H30" s="33">
        <f t="shared" si="0"/>
        <v>5709760</v>
      </c>
      <c r="J30" s="672"/>
      <c r="K30" s="672"/>
      <c r="L30" s="672"/>
      <c r="M30" s="672"/>
      <c r="N30" s="672"/>
      <c r="O30" s="672"/>
    </row>
    <row r="31" spans="1:15" s="15" customFormat="1">
      <c r="A31" s="223">
        <v>5.7</v>
      </c>
      <c r="B31" s="279" t="s">
        <v>79</v>
      </c>
      <c r="C31" s="32">
        <v>0</v>
      </c>
      <c r="D31" s="32">
        <v>0</v>
      </c>
      <c r="E31" s="225">
        <f t="shared" si="1"/>
        <v>0</v>
      </c>
      <c r="F31" s="32">
        <v>0</v>
      </c>
      <c r="G31" s="32">
        <v>0</v>
      </c>
      <c r="H31" s="33">
        <f t="shared" si="0"/>
        <v>0</v>
      </c>
      <c r="J31" s="672"/>
      <c r="K31" s="672"/>
      <c r="L31" s="672"/>
      <c r="M31" s="672"/>
      <c r="N31" s="672"/>
      <c r="O31" s="672"/>
    </row>
    <row r="32" spans="1:15" s="15" customFormat="1">
      <c r="A32" s="223">
        <v>6</v>
      </c>
      <c r="B32" s="227" t="s">
        <v>323</v>
      </c>
      <c r="C32" s="32">
        <v>0</v>
      </c>
      <c r="D32" s="32">
        <v>70286000</v>
      </c>
      <c r="E32" s="225">
        <f t="shared" si="1"/>
        <v>70286000</v>
      </c>
      <c r="F32" s="32">
        <v>0</v>
      </c>
      <c r="G32" s="32">
        <v>0</v>
      </c>
      <c r="H32" s="33">
        <f t="shared" si="0"/>
        <v>0</v>
      </c>
      <c r="J32" s="672"/>
      <c r="K32" s="672"/>
      <c r="L32" s="672"/>
      <c r="M32" s="672"/>
      <c r="N32" s="672"/>
      <c r="O32" s="672"/>
    </row>
    <row r="33" spans="1:15" s="15" customFormat="1">
      <c r="A33" s="223">
        <v>6.1</v>
      </c>
      <c r="B33" s="280" t="s">
        <v>313</v>
      </c>
      <c r="C33" s="32">
        <v>0</v>
      </c>
      <c r="D33" s="32">
        <v>70286000</v>
      </c>
      <c r="E33" s="225">
        <f t="shared" si="1"/>
        <v>70286000</v>
      </c>
      <c r="F33" s="32">
        <v>0</v>
      </c>
      <c r="G33" s="32">
        <v>0</v>
      </c>
      <c r="H33" s="33">
        <f t="shared" si="0"/>
        <v>0</v>
      </c>
      <c r="J33" s="672"/>
      <c r="K33" s="672"/>
      <c r="L33" s="672"/>
      <c r="M33" s="672"/>
      <c r="N33" s="672"/>
      <c r="O33" s="672"/>
    </row>
    <row r="34" spans="1:15" s="15" customFormat="1">
      <c r="A34" s="223">
        <v>6.2</v>
      </c>
      <c r="B34" s="280" t="s">
        <v>314</v>
      </c>
      <c r="C34" s="32">
        <v>0</v>
      </c>
      <c r="D34" s="32">
        <v>0</v>
      </c>
      <c r="E34" s="225">
        <f t="shared" si="1"/>
        <v>0</v>
      </c>
      <c r="F34" s="32">
        <v>0</v>
      </c>
      <c r="G34" s="32">
        <v>0</v>
      </c>
      <c r="H34" s="33">
        <f t="shared" si="0"/>
        <v>0</v>
      </c>
      <c r="J34" s="672"/>
      <c r="K34" s="672"/>
      <c r="L34" s="672"/>
      <c r="M34" s="672"/>
      <c r="N34" s="672"/>
      <c r="O34" s="672"/>
    </row>
    <row r="35" spans="1:15" s="15" customFormat="1">
      <c r="A35" s="223">
        <v>6.3</v>
      </c>
      <c r="B35" s="280" t="s">
        <v>310</v>
      </c>
      <c r="C35" s="32"/>
      <c r="D35" s="32"/>
      <c r="E35" s="225">
        <f t="shared" si="1"/>
        <v>0</v>
      </c>
      <c r="F35" s="32"/>
      <c r="G35" s="32"/>
      <c r="H35" s="33">
        <f t="shared" si="0"/>
        <v>0</v>
      </c>
      <c r="J35" s="672"/>
      <c r="K35" s="672"/>
      <c r="L35" s="672"/>
      <c r="M35" s="672"/>
      <c r="N35" s="672"/>
      <c r="O35" s="672"/>
    </row>
    <row r="36" spans="1:15" s="15" customFormat="1">
      <c r="A36" s="223">
        <v>6.4</v>
      </c>
      <c r="B36" s="280" t="s">
        <v>311</v>
      </c>
      <c r="C36" s="32"/>
      <c r="D36" s="32"/>
      <c r="E36" s="225">
        <f t="shared" si="1"/>
        <v>0</v>
      </c>
      <c r="F36" s="32"/>
      <c r="G36" s="32"/>
      <c r="H36" s="33">
        <f t="shared" si="0"/>
        <v>0</v>
      </c>
      <c r="J36" s="672"/>
      <c r="K36" s="672"/>
      <c r="L36" s="672"/>
      <c r="M36" s="672"/>
      <c r="N36" s="672"/>
      <c r="O36" s="672"/>
    </row>
    <row r="37" spans="1:15" s="15" customFormat="1">
      <c r="A37" s="223">
        <v>6.5</v>
      </c>
      <c r="B37" s="280" t="s">
        <v>312</v>
      </c>
      <c r="C37" s="32"/>
      <c r="D37" s="32"/>
      <c r="E37" s="225">
        <f t="shared" si="1"/>
        <v>0</v>
      </c>
      <c r="F37" s="32"/>
      <c r="G37" s="32"/>
      <c r="H37" s="33">
        <f t="shared" si="0"/>
        <v>0</v>
      </c>
      <c r="J37" s="672"/>
      <c r="K37" s="672"/>
      <c r="L37" s="672"/>
      <c r="M37" s="672"/>
      <c r="N37" s="672"/>
      <c r="O37" s="672"/>
    </row>
    <row r="38" spans="1:15" s="15" customFormat="1">
      <c r="A38" s="223">
        <v>6.6</v>
      </c>
      <c r="B38" s="280" t="s">
        <v>315</v>
      </c>
      <c r="C38" s="32"/>
      <c r="D38" s="32"/>
      <c r="E38" s="225">
        <f t="shared" si="1"/>
        <v>0</v>
      </c>
      <c r="F38" s="32"/>
      <c r="G38" s="32"/>
      <c r="H38" s="33">
        <f t="shared" si="0"/>
        <v>0</v>
      </c>
      <c r="J38" s="672"/>
      <c r="K38" s="672"/>
      <c r="L38" s="672"/>
      <c r="M38" s="672"/>
      <c r="N38" s="672"/>
      <c r="O38" s="672"/>
    </row>
    <row r="39" spans="1:15" s="15" customFormat="1">
      <c r="A39" s="223">
        <v>6.7</v>
      </c>
      <c r="B39" s="280" t="s">
        <v>316</v>
      </c>
      <c r="C39" s="32"/>
      <c r="D39" s="32"/>
      <c r="E39" s="225">
        <f t="shared" si="1"/>
        <v>0</v>
      </c>
      <c r="F39" s="32"/>
      <c r="G39" s="32"/>
      <c r="H39" s="33">
        <f t="shared" si="0"/>
        <v>0</v>
      </c>
      <c r="J39" s="672"/>
      <c r="K39" s="672"/>
      <c r="L39" s="672"/>
      <c r="M39" s="672"/>
      <c r="N39" s="672"/>
      <c r="O39" s="672"/>
    </row>
    <row r="40" spans="1:15" s="15" customFormat="1">
      <c r="A40" s="223">
        <v>7</v>
      </c>
      <c r="B40" s="227" t="s">
        <v>319</v>
      </c>
      <c r="C40" s="32"/>
      <c r="D40" s="32"/>
      <c r="E40" s="225">
        <f t="shared" si="1"/>
        <v>0</v>
      </c>
      <c r="F40" s="32"/>
      <c r="G40" s="32"/>
      <c r="H40" s="33">
        <f t="shared" si="0"/>
        <v>0</v>
      </c>
      <c r="J40" s="672"/>
      <c r="K40" s="672"/>
      <c r="L40" s="672"/>
      <c r="M40" s="672"/>
      <c r="N40" s="672"/>
      <c r="O40" s="672"/>
    </row>
    <row r="41" spans="1:15" s="15" customFormat="1">
      <c r="A41" s="223">
        <v>7.1</v>
      </c>
      <c r="B41" s="226" t="s">
        <v>320</v>
      </c>
      <c r="C41" s="32">
        <v>8206672.21</v>
      </c>
      <c r="D41" s="32">
        <v>19899.984799999998</v>
      </c>
      <c r="E41" s="225">
        <f t="shared" si="1"/>
        <v>8226572.1947999997</v>
      </c>
      <c r="F41" s="32">
        <v>688518.64</v>
      </c>
      <c r="G41" s="32">
        <v>58398.682800000002</v>
      </c>
      <c r="H41" s="33">
        <f t="shared" si="0"/>
        <v>746917.32279999997</v>
      </c>
      <c r="J41" s="672"/>
      <c r="K41" s="672"/>
      <c r="L41" s="672"/>
      <c r="M41" s="672"/>
      <c r="N41" s="672"/>
      <c r="O41" s="672"/>
    </row>
    <row r="42" spans="1:15" s="15" customFormat="1" ht="25.5">
      <c r="A42" s="223">
        <v>7.2</v>
      </c>
      <c r="B42" s="226" t="s">
        <v>321</v>
      </c>
      <c r="C42" s="32">
        <v>3657752.3899999782</v>
      </c>
      <c r="D42" s="32">
        <v>588829.32259999961</v>
      </c>
      <c r="E42" s="225">
        <f t="shared" si="1"/>
        <v>4246581.7125999779</v>
      </c>
      <c r="F42" s="32">
        <v>270848.44000000012</v>
      </c>
      <c r="G42" s="32">
        <v>1067941.2513000001</v>
      </c>
      <c r="H42" s="33">
        <f t="shared" si="0"/>
        <v>1338789.6913000003</v>
      </c>
      <c r="J42" s="672"/>
      <c r="K42" s="672"/>
      <c r="L42" s="672"/>
      <c r="M42" s="672"/>
      <c r="N42" s="672"/>
      <c r="O42" s="672"/>
    </row>
    <row r="43" spans="1:15" s="15" customFormat="1" ht="25.5">
      <c r="A43" s="223">
        <v>7.3</v>
      </c>
      <c r="B43" s="226" t="s">
        <v>324</v>
      </c>
      <c r="C43" s="32">
        <v>43492474.160000004</v>
      </c>
      <c r="D43" s="32">
        <v>6890270.0041430006</v>
      </c>
      <c r="E43" s="225">
        <f t="shared" si="1"/>
        <v>50382744.164143004</v>
      </c>
      <c r="F43" s="32">
        <v>6960339.04</v>
      </c>
      <c r="G43" s="32">
        <v>1913028.7979429998</v>
      </c>
      <c r="H43" s="33">
        <f t="shared" si="0"/>
        <v>8873367.8379429989</v>
      </c>
      <c r="J43" s="672"/>
      <c r="K43" s="672"/>
      <c r="L43" s="672"/>
      <c r="M43" s="672"/>
      <c r="N43" s="672"/>
      <c r="O43" s="672"/>
    </row>
    <row r="44" spans="1:15" s="15" customFormat="1" ht="25.5">
      <c r="A44" s="223">
        <v>7.4</v>
      </c>
      <c r="B44" s="226" t="s">
        <v>325</v>
      </c>
      <c r="C44" s="32">
        <v>21728529.839999922</v>
      </c>
      <c r="D44" s="32">
        <v>6593822.1108999895</v>
      </c>
      <c r="E44" s="225">
        <f t="shared" si="1"/>
        <v>28322351.95089991</v>
      </c>
      <c r="F44" s="32">
        <v>2962075.180000002</v>
      </c>
      <c r="G44" s="32">
        <v>7120640.1944999974</v>
      </c>
      <c r="H44" s="33">
        <f t="shared" si="0"/>
        <v>10082715.374499999</v>
      </c>
      <c r="J44" s="672"/>
      <c r="K44" s="672"/>
      <c r="L44" s="672"/>
      <c r="M44" s="672"/>
      <c r="N44" s="672"/>
      <c r="O44" s="672"/>
    </row>
    <row r="45" spans="1:15" s="15" customFormat="1">
      <c r="A45" s="223">
        <v>8</v>
      </c>
      <c r="B45" s="227" t="s">
        <v>302</v>
      </c>
      <c r="C45" s="32"/>
      <c r="D45" s="32"/>
      <c r="E45" s="225">
        <f t="shared" si="1"/>
        <v>0</v>
      </c>
      <c r="F45" s="32"/>
      <c r="G45" s="32"/>
      <c r="H45" s="33">
        <f t="shared" si="0"/>
        <v>0</v>
      </c>
      <c r="J45" s="672"/>
      <c r="K45" s="672"/>
      <c r="L45" s="672"/>
      <c r="M45" s="672"/>
      <c r="N45" s="672"/>
      <c r="O45" s="672"/>
    </row>
    <row r="46" spans="1:15" s="15" customFormat="1">
      <c r="A46" s="223">
        <v>8.1</v>
      </c>
      <c r="B46" s="278" t="s">
        <v>326</v>
      </c>
      <c r="C46" s="32"/>
      <c r="D46" s="32"/>
      <c r="E46" s="225">
        <f t="shared" si="1"/>
        <v>0</v>
      </c>
      <c r="F46" s="32"/>
      <c r="G46" s="32"/>
      <c r="H46" s="33">
        <f t="shared" si="0"/>
        <v>0</v>
      </c>
      <c r="J46" s="672"/>
      <c r="K46" s="672"/>
      <c r="L46" s="672"/>
      <c r="M46" s="672"/>
      <c r="N46" s="672"/>
      <c r="O46" s="672"/>
    </row>
    <row r="47" spans="1:15" s="15" customFormat="1">
      <c r="A47" s="223">
        <v>8.1999999999999993</v>
      </c>
      <c r="B47" s="278" t="s">
        <v>327</v>
      </c>
      <c r="C47" s="32"/>
      <c r="D47" s="32"/>
      <c r="E47" s="225">
        <f t="shared" si="1"/>
        <v>0</v>
      </c>
      <c r="F47" s="32"/>
      <c r="G47" s="32"/>
      <c r="H47" s="33">
        <f t="shared" si="0"/>
        <v>0</v>
      </c>
      <c r="J47" s="672"/>
      <c r="K47" s="672"/>
      <c r="L47" s="672"/>
      <c r="M47" s="672"/>
      <c r="N47" s="672"/>
      <c r="O47" s="672"/>
    </row>
    <row r="48" spans="1:15" s="15" customFormat="1">
      <c r="A48" s="223">
        <v>8.3000000000000007</v>
      </c>
      <c r="B48" s="278" t="s">
        <v>328</v>
      </c>
      <c r="C48" s="32"/>
      <c r="D48" s="32"/>
      <c r="E48" s="225">
        <f t="shared" si="1"/>
        <v>0</v>
      </c>
      <c r="F48" s="32"/>
      <c r="G48" s="32"/>
      <c r="H48" s="33">
        <f t="shared" si="0"/>
        <v>0</v>
      </c>
      <c r="J48" s="672"/>
      <c r="K48" s="672"/>
      <c r="L48" s="672"/>
      <c r="M48" s="672"/>
      <c r="N48" s="672"/>
      <c r="O48" s="672"/>
    </row>
    <row r="49" spans="1:15" s="15" customFormat="1">
      <c r="A49" s="223">
        <v>8.4</v>
      </c>
      <c r="B49" s="278" t="s">
        <v>329</v>
      </c>
      <c r="C49" s="32"/>
      <c r="D49" s="32"/>
      <c r="E49" s="225">
        <f t="shared" si="1"/>
        <v>0</v>
      </c>
      <c r="F49" s="32"/>
      <c r="G49" s="32"/>
      <c r="H49" s="33">
        <f t="shared" si="0"/>
        <v>0</v>
      </c>
      <c r="J49" s="672"/>
      <c r="K49" s="672"/>
      <c r="L49" s="672"/>
      <c r="M49" s="672"/>
      <c r="N49" s="672"/>
      <c r="O49" s="672"/>
    </row>
    <row r="50" spans="1:15" s="15" customFormat="1">
      <c r="A50" s="223">
        <v>8.5</v>
      </c>
      <c r="B50" s="278" t="s">
        <v>330</v>
      </c>
      <c r="C50" s="32"/>
      <c r="D50" s="32"/>
      <c r="E50" s="225">
        <f t="shared" si="1"/>
        <v>0</v>
      </c>
      <c r="F50" s="32"/>
      <c r="G50" s="32"/>
      <c r="H50" s="33">
        <f t="shared" si="0"/>
        <v>0</v>
      </c>
      <c r="J50" s="672"/>
      <c r="K50" s="672"/>
      <c r="L50" s="672"/>
      <c r="M50" s="672"/>
      <c r="N50" s="672"/>
      <c r="O50" s="672"/>
    </row>
    <row r="51" spans="1:15" s="15" customFormat="1">
      <c r="A51" s="223">
        <v>8.6</v>
      </c>
      <c r="B51" s="278" t="s">
        <v>331</v>
      </c>
      <c r="C51" s="32"/>
      <c r="D51" s="32"/>
      <c r="E51" s="225">
        <f t="shared" si="1"/>
        <v>0</v>
      </c>
      <c r="F51" s="32"/>
      <c r="G51" s="32"/>
      <c r="H51" s="33">
        <f t="shared" si="0"/>
        <v>0</v>
      </c>
      <c r="J51" s="672"/>
      <c r="K51" s="672"/>
      <c r="L51" s="672"/>
      <c r="M51" s="672"/>
      <c r="N51" s="672"/>
      <c r="O51" s="672"/>
    </row>
    <row r="52" spans="1:15" s="15" customFormat="1">
      <c r="A52" s="223">
        <v>8.6999999999999993</v>
      </c>
      <c r="B52" s="278" t="s">
        <v>332</v>
      </c>
      <c r="C52" s="32"/>
      <c r="D52" s="32"/>
      <c r="E52" s="225">
        <f t="shared" si="1"/>
        <v>0</v>
      </c>
      <c r="F52" s="32"/>
      <c r="G52" s="32"/>
      <c r="H52" s="33">
        <f t="shared" si="0"/>
        <v>0</v>
      </c>
      <c r="J52" s="672"/>
      <c r="K52" s="672"/>
      <c r="L52" s="672"/>
      <c r="M52" s="672"/>
      <c r="N52" s="672"/>
      <c r="O52" s="672"/>
    </row>
    <row r="53" spans="1:15" s="15" customFormat="1" ht="15" thickBot="1">
      <c r="A53" s="229">
        <v>9</v>
      </c>
      <c r="B53" s="230" t="s">
        <v>322</v>
      </c>
      <c r="C53" s="231"/>
      <c r="D53" s="231"/>
      <c r="E53" s="232">
        <f t="shared" si="1"/>
        <v>0</v>
      </c>
      <c r="F53" s="231"/>
      <c r="G53" s="231"/>
      <c r="H53" s="44">
        <f t="shared" si="0"/>
        <v>0</v>
      </c>
      <c r="J53" s="672"/>
      <c r="K53" s="672"/>
      <c r="L53" s="672"/>
      <c r="M53" s="672"/>
      <c r="N53" s="672"/>
      <c r="O53" s="672"/>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pane xSplit="1" ySplit="4" topLeftCell="B5" activePane="bottomRight" state="frozen"/>
      <selection activeCell="B9" sqref="B9"/>
      <selection pane="topRight" activeCell="B9" sqref="B9"/>
      <selection pane="bottomLeft" activeCell="B9" sqref="B9"/>
      <selection pane="bottomRight" activeCell="E26" sqref="E26"/>
    </sheetView>
  </sheetViews>
  <sheetFormatPr defaultColWidth="9.140625" defaultRowHeight="12.75"/>
  <cols>
    <col min="1" max="1" width="9.42578125" style="4" bestFit="1" customWidth="1"/>
    <col min="2" max="2" width="93.42578125" style="4" customWidth="1"/>
    <col min="3" max="4" width="10.7109375" style="4" customWidth="1"/>
    <col min="5" max="7" width="10.85546875" style="46" bestFit="1" customWidth="1"/>
    <col min="8" max="11" width="9.7109375" style="46" customWidth="1"/>
    <col min="12" max="16384" width="9.140625" style="46"/>
  </cols>
  <sheetData>
    <row r="1" spans="1:14">
      <c r="A1" s="2" t="s">
        <v>30</v>
      </c>
      <c r="B1" s="3" t="str">
        <f>'Info '!C2</f>
        <v>JSC "BASISBANK"</v>
      </c>
      <c r="C1" s="3"/>
    </row>
    <row r="2" spans="1:14">
      <c r="A2" s="2" t="s">
        <v>31</v>
      </c>
      <c r="B2" s="628">
        <f>'1. key ratios '!$B$2</f>
        <v>44926</v>
      </c>
      <c r="C2" s="6"/>
      <c r="D2" s="7"/>
      <c r="E2" s="68"/>
      <c r="F2" s="68"/>
      <c r="G2" s="68"/>
      <c r="H2" s="68"/>
    </row>
    <row r="3" spans="1:14">
      <c r="A3" s="2"/>
      <c r="B3" s="3"/>
      <c r="C3" s="6"/>
      <c r="D3" s="7"/>
      <c r="E3" s="68"/>
      <c r="F3" s="68"/>
      <c r="G3" s="68"/>
      <c r="H3" s="68"/>
    </row>
    <row r="4" spans="1:14" ht="15" customHeight="1" thickBot="1">
      <c r="A4" s="7" t="s">
        <v>197</v>
      </c>
      <c r="B4" s="166" t="s">
        <v>296</v>
      </c>
      <c r="C4" s="69" t="s">
        <v>73</v>
      </c>
    </row>
    <row r="5" spans="1:14" ht="15" customHeight="1">
      <c r="A5" s="263" t="s">
        <v>6</v>
      </c>
      <c r="B5" s="264"/>
      <c r="C5" s="450" t="str">
        <f>INT((MONTH($B$2))/3)&amp;"Q"&amp;"-"&amp;YEAR($B$2)</f>
        <v>4Q-2022</v>
      </c>
      <c r="D5" s="450" t="str">
        <f>IF(INT(MONTH($B$2))=3,"4"&amp;"Q"&amp;"-"&amp;YEAR($B$2)-1,IF(INT(MONTH($B$2))=6,"1"&amp;"Q"&amp;"-"&amp;YEAR($B$2),IF(INT(MONTH($B$2))=9,"2"&amp;"Q"&amp;"-"&amp;YEAR($B$2),IF(INT(MONTH($B$2))=12,"3"&amp;"Q"&amp;"-"&amp;YEAR($B$2),0))))</f>
        <v>3Q-2022</v>
      </c>
      <c r="E5" s="450" t="str">
        <f>IF(INT(MONTH($B$2))=3,"3"&amp;"Q"&amp;"-"&amp;YEAR($B$2)-1,IF(INT(MONTH($B$2))=6,"4"&amp;"Q"&amp;"-"&amp;YEAR($B$2)-1,IF(INT(MONTH($B$2))=9,"1"&amp;"Q"&amp;"-"&amp;YEAR($B$2),IF(INT(MONTH($B$2))=12,"2"&amp;"Q"&amp;"-"&amp;YEAR($B$2),0))))</f>
        <v>2Q-2022</v>
      </c>
      <c r="F5" s="450" t="str">
        <f>IF(INT(MONTH($B$2))=3,"2"&amp;"Q"&amp;"-"&amp;YEAR($B$2)-1,IF(INT(MONTH($B$2))=6,"3"&amp;"Q"&amp;"-"&amp;YEAR($B$2)-1,IF(INT(MONTH($B$2))=9,"4"&amp;"Q"&amp;"-"&amp;YEAR($B$2)-1,IF(INT(MONTH($B$2))=12,"1"&amp;"Q"&amp;"-"&amp;YEAR($B$2),0))))</f>
        <v>1Q-2022</v>
      </c>
      <c r="G5" s="451" t="str">
        <f>IF(INT(MONTH($B$2))=3,"1"&amp;"Q"&amp;"-"&amp;YEAR($B$2)-1,IF(INT(MONTH($B$2))=6,"2"&amp;"Q"&amp;"-"&amp;YEAR($B$2)-1,IF(INT(MONTH($B$2))=9,"3"&amp;"Q"&amp;"-"&amp;YEAR($B$2)-1,IF(INT(MONTH($B$2))=12,"4"&amp;"Q"&amp;"-"&amp;YEAR($B$2)-1,0))))</f>
        <v>4Q-2021</v>
      </c>
    </row>
    <row r="6" spans="1:14" ht="15" customHeight="1">
      <c r="A6" s="70">
        <v>1</v>
      </c>
      <c r="B6" s="373" t="s">
        <v>300</v>
      </c>
      <c r="C6" s="440">
        <f>C7+C9+C10</f>
        <v>2533518329.001421</v>
      </c>
      <c r="D6" s="443">
        <f>D7+D9+D10</f>
        <v>2316345344.2600007</v>
      </c>
      <c r="E6" s="375">
        <f t="shared" ref="E6:G6" si="0">E7+E9+E10</f>
        <v>2240819310.4965529</v>
      </c>
      <c r="F6" s="440">
        <f t="shared" si="0"/>
        <v>2267722418.8277125</v>
      </c>
      <c r="G6" s="446">
        <f t="shared" si="0"/>
        <v>1551535443.9435146</v>
      </c>
      <c r="I6" s="673"/>
      <c r="J6" s="673"/>
      <c r="K6" s="673"/>
      <c r="L6" s="673"/>
      <c r="M6" s="673"/>
      <c r="N6" s="673"/>
    </row>
    <row r="7" spans="1:14" ht="15" customHeight="1">
      <c r="A7" s="70">
        <v>1.1000000000000001</v>
      </c>
      <c r="B7" s="373" t="s">
        <v>480</v>
      </c>
      <c r="C7" s="441">
        <v>2306077237.6764898</v>
      </c>
      <c r="D7" s="444">
        <v>2114495637.8257749</v>
      </c>
      <c r="E7" s="441">
        <v>2049265492.2228818</v>
      </c>
      <c r="F7" s="441">
        <v>2103232531.1194913</v>
      </c>
      <c r="G7" s="447">
        <v>1419210638.4882307</v>
      </c>
      <c r="I7" s="673"/>
      <c r="J7" s="673"/>
      <c r="K7" s="673"/>
      <c r="L7" s="673"/>
      <c r="M7" s="673"/>
      <c r="N7" s="673"/>
    </row>
    <row r="8" spans="1:14">
      <c r="A8" s="70" t="s">
        <v>14</v>
      </c>
      <c r="B8" s="373" t="s">
        <v>196</v>
      </c>
      <c r="C8" s="441">
        <v>42500000</v>
      </c>
      <c r="D8" s="444">
        <v>42500000</v>
      </c>
      <c r="E8" s="441">
        <v>42500000</v>
      </c>
      <c r="F8" s="441">
        <v>42500000</v>
      </c>
      <c r="G8" s="447">
        <v>42500000</v>
      </c>
      <c r="I8" s="673"/>
      <c r="J8" s="673"/>
      <c r="K8" s="673"/>
      <c r="L8" s="673"/>
      <c r="M8" s="673"/>
      <c r="N8" s="673"/>
    </row>
    <row r="9" spans="1:14" ht="15" customHeight="1">
      <c r="A9" s="70">
        <v>1.2</v>
      </c>
      <c r="B9" s="374" t="s">
        <v>195</v>
      </c>
      <c r="C9" s="441">
        <v>226023951.32493135</v>
      </c>
      <c r="D9" s="444">
        <v>201849706.43422592</v>
      </c>
      <c r="E9" s="441">
        <v>191553818.27367109</v>
      </c>
      <c r="F9" s="441">
        <v>164489887.70822111</v>
      </c>
      <c r="G9" s="447">
        <v>132324805.45528381</v>
      </c>
      <c r="I9" s="673"/>
      <c r="J9" s="673"/>
      <c r="K9" s="673"/>
      <c r="L9" s="673"/>
      <c r="M9" s="673"/>
      <c r="N9" s="673"/>
    </row>
    <row r="10" spans="1:14" ht="15" customHeight="1">
      <c r="A10" s="70">
        <v>1.3</v>
      </c>
      <c r="B10" s="373" t="s">
        <v>28</v>
      </c>
      <c r="C10" s="442">
        <v>1417140</v>
      </c>
      <c r="D10" s="444">
        <v>0</v>
      </c>
      <c r="E10" s="442">
        <v>0</v>
      </c>
      <c r="F10" s="441">
        <v>0</v>
      </c>
      <c r="G10" s="448">
        <v>0</v>
      </c>
      <c r="I10" s="673"/>
      <c r="J10" s="673"/>
      <c r="K10" s="673"/>
      <c r="L10" s="673"/>
      <c r="M10" s="673"/>
      <c r="N10" s="673"/>
    </row>
    <row r="11" spans="1:14" ht="15" customHeight="1">
      <c r="A11" s="70">
        <v>2</v>
      </c>
      <c r="B11" s="373" t="s">
        <v>297</v>
      </c>
      <c r="C11" s="441">
        <v>5463688.3781421641</v>
      </c>
      <c r="D11" s="444">
        <v>5241271.5455</v>
      </c>
      <c r="E11" s="441">
        <v>9755490.1973999999</v>
      </c>
      <c r="F11" s="441">
        <v>16737625.80652</v>
      </c>
      <c r="G11" s="447">
        <v>31742221.117800001</v>
      </c>
      <c r="I11" s="673"/>
      <c r="J11" s="673"/>
      <c r="K11" s="673"/>
      <c r="L11" s="673"/>
      <c r="M11" s="673"/>
      <c r="N11" s="673"/>
    </row>
    <row r="12" spans="1:14" ht="15" customHeight="1">
      <c r="A12" s="70">
        <v>3</v>
      </c>
      <c r="B12" s="373" t="s">
        <v>298</v>
      </c>
      <c r="C12" s="442">
        <v>168697734.86243755</v>
      </c>
      <c r="D12" s="444">
        <v>123197247</v>
      </c>
      <c r="E12" s="442">
        <v>123197247</v>
      </c>
      <c r="F12" s="441">
        <v>123197247</v>
      </c>
      <c r="G12" s="448">
        <v>123197246.72912499</v>
      </c>
      <c r="I12" s="673"/>
      <c r="J12" s="673"/>
      <c r="K12" s="673"/>
      <c r="L12" s="673"/>
      <c r="M12" s="673"/>
      <c r="N12" s="673"/>
    </row>
    <row r="13" spans="1:14" ht="15" customHeight="1" thickBot="1">
      <c r="A13" s="72">
        <v>4</v>
      </c>
      <c r="B13" s="73" t="s">
        <v>299</v>
      </c>
      <c r="C13" s="376">
        <f>C6+C11+C12</f>
        <v>2707679752.2420011</v>
      </c>
      <c r="D13" s="445">
        <f>D6+D11+D12</f>
        <v>2444783862.8055005</v>
      </c>
      <c r="E13" s="377">
        <f t="shared" ref="E13:G13" si="1">E6+E11+E12</f>
        <v>2373772047.693953</v>
      </c>
      <c r="F13" s="376">
        <f t="shared" si="1"/>
        <v>2407657291.6342325</v>
      </c>
      <c r="G13" s="449">
        <f t="shared" si="1"/>
        <v>1706474911.7904396</v>
      </c>
      <c r="I13" s="673"/>
      <c r="J13" s="673"/>
      <c r="K13" s="673"/>
      <c r="L13" s="673"/>
      <c r="M13" s="673"/>
      <c r="N13" s="673"/>
    </row>
    <row r="14" spans="1:14">
      <c r="B14" s="76"/>
    </row>
    <row r="15" spans="1:14" ht="25.5">
      <c r="B15" s="77" t="s">
        <v>481</v>
      </c>
    </row>
    <row r="16" spans="1:14">
      <c r="B16" s="77"/>
    </row>
    <row r="17" spans="1:4" ht="11.25">
      <c r="A17" s="46"/>
      <c r="B17" s="46"/>
      <c r="C17" s="46"/>
      <c r="D17" s="46"/>
    </row>
    <row r="18" spans="1:4" ht="11.25">
      <c r="A18" s="46"/>
      <c r="B18" s="46"/>
      <c r="C18" s="46"/>
      <c r="D18" s="46"/>
    </row>
    <row r="19" spans="1:4" ht="11.25">
      <c r="A19" s="46"/>
      <c r="B19" s="46"/>
      <c r="C19" s="46"/>
      <c r="D19" s="46"/>
    </row>
    <row r="20" spans="1:4" ht="11.25">
      <c r="A20" s="46"/>
      <c r="B20" s="46"/>
      <c r="C20" s="46"/>
      <c r="D20" s="46"/>
    </row>
    <row r="21" spans="1:4" ht="11.25">
      <c r="A21" s="46"/>
      <c r="B21" s="46"/>
      <c r="C21" s="46"/>
      <c r="D21" s="46"/>
    </row>
    <row r="22" spans="1:4" ht="11.25">
      <c r="A22" s="46"/>
      <c r="B22" s="46"/>
      <c r="C22" s="46"/>
      <c r="D22" s="46"/>
    </row>
    <row r="23" spans="1:4" ht="11.25">
      <c r="A23" s="46"/>
      <c r="B23" s="46"/>
      <c r="C23" s="46"/>
      <c r="D23" s="46"/>
    </row>
    <row r="24" spans="1:4" ht="11.25">
      <c r="A24" s="46"/>
      <c r="B24" s="46"/>
      <c r="C24" s="46"/>
      <c r="D24" s="46"/>
    </row>
    <row r="25" spans="1:4" ht="11.25">
      <c r="A25" s="46"/>
      <c r="B25" s="46"/>
      <c r="C25" s="46"/>
      <c r="D25" s="46"/>
    </row>
    <row r="26" spans="1:4" ht="11.25">
      <c r="A26" s="46"/>
      <c r="B26" s="46"/>
      <c r="C26" s="46"/>
      <c r="D26" s="46"/>
    </row>
    <row r="27" spans="1:4" ht="11.25">
      <c r="A27" s="46"/>
      <c r="B27" s="46"/>
      <c r="C27" s="46"/>
      <c r="D27" s="46"/>
    </row>
    <row r="28" spans="1:4" ht="11.25">
      <c r="A28" s="46"/>
      <c r="B28" s="46"/>
      <c r="C28" s="46"/>
      <c r="D28" s="46"/>
    </row>
    <row r="29" spans="1:4" ht="11.25">
      <c r="A29" s="46"/>
      <c r="B29" s="46"/>
      <c r="C29" s="46"/>
      <c r="D29"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pane xSplit="1" ySplit="4" topLeftCell="B8" activePane="bottomRight" state="frozen"/>
      <selection activeCell="B9" sqref="B9"/>
      <selection pane="topRight" activeCell="B9" sqref="B9"/>
      <selection pane="bottomLeft" activeCell="B9" sqref="B9"/>
      <selection pane="bottomRight" activeCell="I24" sqref="I24"/>
    </sheetView>
  </sheetViews>
  <sheetFormatPr defaultColWidth="9.140625" defaultRowHeight="14.25"/>
  <cols>
    <col min="1" max="1" width="9.42578125" style="4" bestFit="1" customWidth="1"/>
    <col min="2" max="2" width="65.42578125" style="4" customWidth="1"/>
    <col min="3" max="3" width="37.5703125" style="4" customWidth="1"/>
    <col min="4" max="16384" width="9.140625" style="5"/>
  </cols>
  <sheetData>
    <row r="1" spans="1:3">
      <c r="A1" s="2" t="s">
        <v>30</v>
      </c>
      <c r="B1" s="3" t="str">
        <f>'Info '!C2</f>
        <v>JSC "BASISBANK"</v>
      </c>
    </row>
    <row r="2" spans="1:3">
      <c r="A2" s="2" t="s">
        <v>31</v>
      </c>
      <c r="B2" s="628">
        <f>'1. key ratios '!$B$2</f>
        <v>44926</v>
      </c>
    </row>
    <row r="4" spans="1:3" ht="27.95" customHeight="1" thickBot="1">
      <c r="A4" s="78" t="s">
        <v>80</v>
      </c>
      <c r="B4" s="79" t="s">
        <v>266</v>
      </c>
      <c r="C4" s="80"/>
    </row>
    <row r="5" spans="1:3">
      <c r="A5" s="81"/>
      <c r="B5" s="436" t="s">
        <v>81</v>
      </c>
      <c r="C5" s="437" t="s">
        <v>494</v>
      </c>
    </row>
    <row r="6" spans="1:3">
      <c r="A6" s="82">
        <v>1</v>
      </c>
      <c r="B6" s="83" t="s">
        <v>744</v>
      </c>
      <c r="C6" s="84" t="s">
        <v>745</v>
      </c>
    </row>
    <row r="7" spans="1:3">
      <c r="A7" s="82">
        <v>2</v>
      </c>
      <c r="B7" s="83" t="s">
        <v>741</v>
      </c>
      <c r="C7" s="84" t="s">
        <v>746</v>
      </c>
    </row>
    <row r="8" spans="1:3">
      <c r="A8" s="82">
        <v>3</v>
      </c>
      <c r="B8" s="83" t="s">
        <v>747</v>
      </c>
      <c r="C8" s="84" t="s">
        <v>748</v>
      </c>
    </row>
    <row r="9" spans="1:3">
      <c r="A9" s="82">
        <v>4</v>
      </c>
      <c r="B9" s="83" t="s">
        <v>749</v>
      </c>
      <c r="C9" s="84" t="s">
        <v>748</v>
      </c>
    </row>
    <row r="10" spans="1:3">
      <c r="A10" s="82">
        <v>5</v>
      </c>
      <c r="B10" s="83" t="s">
        <v>750</v>
      </c>
      <c r="C10" s="84" t="s">
        <v>745</v>
      </c>
    </row>
    <row r="11" spans="1:3">
      <c r="A11" s="82">
        <v>6</v>
      </c>
      <c r="B11" s="83" t="s">
        <v>767</v>
      </c>
      <c r="C11" s="84" t="s">
        <v>748</v>
      </c>
    </row>
    <row r="12" spans="1:3">
      <c r="A12" s="82"/>
      <c r="B12" s="83"/>
      <c r="C12" s="84"/>
    </row>
    <row r="13" spans="1:3">
      <c r="A13" s="82"/>
      <c r="B13" s="438" t="s">
        <v>82</v>
      </c>
      <c r="C13" s="439" t="s">
        <v>495</v>
      </c>
    </row>
    <row r="14" spans="1:3">
      <c r="A14" s="82">
        <v>1</v>
      </c>
      <c r="B14" s="83" t="s">
        <v>742</v>
      </c>
      <c r="C14" s="85" t="s">
        <v>751</v>
      </c>
    </row>
    <row r="15" spans="1:3">
      <c r="A15" s="82">
        <v>2</v>
      </c>
      <c r="B15" s="83" t="s">
        <v>752</v>
      </c>
      <c r="C15" s="85" t="s">
        <v>753</v>
      </c>
    </row>
    <row r="16" spans="1:3">
      <c r="A16" s="82">
        <v>3</v>
      </c>
      <c r="B16" s="83" t="s">
        <v>754</v>
      </c>
      <c r="C16" s="85" t="s">
        <v>755</v>
      </c>
    </row>
    <row r="17" spans="1:3">
      <c r="A17" s="82">
        <v>4</v>
      </c>
      <c r="B17" s="83" t="s">
        <v>756</v>
      </c>
      <c r="C17" s="85" t="s">
        <v>757</v>
      </c>
    </row>
    <row r="18" spans="1:3">
      <c r="A18" s="82">
        <v>5</v>
      </c>
      <c r="B18" s="83" t="s">
        <v>758</v>
      </c>
      <c r="C18" s="85" t="s">
        <v>759</v>
      </c>
    </row>
    <row r="19" spans="1:3">
      <c r="A19" s="82">
        <v>6</v>
      </c>
      <c r="B19" s="83" t="s">
        <v>760</v>
      </c>
      <c r="C19" s="85" t="s">
        <v>761</v>
      </c>
    </row>
    <row r="20" spans="1:3">
      <c r="A20" s="82">
        <v>7</v>
      </c>
      <c r="B20" s="83" t="s">
        <v>762</v>
      </c>
      <c r="C20" s="85" t="s">
        <v>763</v>
      </c>
    </row>
    <row r="21" spans="1:3">
      <c r="A21" s="82"/>
      <c r="B21" s="83"/>
      <c r="C21" s="85"/>
    </row>
    <row r="22" spans="1:3" ht="30" customHeight="1">
      <c r="A22" s="82"/>
      <c r="B22" s="688" t="s">
        <v>83</v>
      </c>
      <c r="C22" s="689"/>
    </row>
    <row r="23" spans="1:3">
      <c r="A23" s="82">
        <v>1</v>
      </c>
      <c r="B23" s="83" t="s">
        <v>764</v>
      </c>
      <c r="C23" s="632">
        <v>0.92102931555297496</v>
      </c>
    </row>
    <row r="24" spans="1:3" ht="15.75" customHeight="1">
      <c r="A24" s="82">
        <v>2</v>
      </c>
      <c r="B24" s="83" t="s">
        <v>765</v>
      </c>
      <c r="C24" s="632">
        <v>6.5000635187063019E-2</v>
      </c>
    </row>
    <row r="25" spans="1:3" ht="29.25" customHeight="1">
      <c r="A25" s="82"/>
      <c r="B25" s="688" t="s">
        <v>84</v>
      </c>
      <c r="C25" s="689"/>
    </row>
    <row r="26" spans="1:3">
      <c r="A26" s="82">
        <v>1</v>
      </c>
      <c r="B26" s="83" t="s">
        <v>766</v>
      </c>
      <c r="C26" s="633">
        <v>0.92066090382675381</v>
      </c>
    </row>
    <row r="27" spans="1:3" ht="15" thickBot="1">
      <c r="A27" s="86">
        <v>2</v>
      </c>
      <c r="B27" s="87" t="s">
        <v>765</v>
      </c>
      <c r="C27" s="634">
        <v>6.5000635187063019E-2</v>
      </c>
    </row>
  </sheetData>
  <mergeCells count="2">
    <mergeCell ref="B25:C25"/>
    <mergeCell ref="B22:C22"/>
  </mergeCells>
  <dataValidations count="1">
    <dataValidation type="list" allowBlank="1" showInputMessage="1" showErrorMessage="1" sqref="C6:C12">
      <formula1>"Independent chair, Non-independent chair, Independent member, Non-independent member"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G24" sqref="G24"/>
    </sheetView>
  </sheetViews>
  <sheetFormatPr defaultColWidth="9.140625" defaultRowHeight="14.25"/>
  <cols>
    <col min="1" max="1" width="9.42578125" style="4" bestFit="1" customWidth="1"/>
    <col min="2" max="2" width="47.42578125" style="4" customWidth="1"/>
    <col min="3" max="3" width="28" style="4" customWidth="1"/>
    <col min="4" max="4" width="22.42578125" style="4" customWidth="1"/>
    <col min="5" max="5" width="22.28515625" style="4" customWidth="1"/>
    <col min="6" max="6" width="12" style="5" bestFit="1" customWidth="1"/>
    <col min="7" max="7" width="12.42578125" style="5" bestFit="1" customWidth="1"/>
    <col min="8" max="16384" width="9.140625" style="5"/>
  </cols>
  <sheetData>
    <row r="1" spans="1:9">
      <c r="A1" s="312" t="s">
        <v>30</v>
      </c>
      <c r="B1" s="3" t="str">
        <f>'Info '!C2</f>
        <v>JSC "BASISBANK"</v>
      </c>
      <c r="C1" s="100"/>
      <c r="D1" s="100"/>
      <c r="E1" s="100"/>
      <c r="F1" s="15"/>
    </row>
    <row r="2" spans="1:9" s="88" customFormat="1" ht="15.75" customHeight="1">
      <c r="A2" s="312" t="s">
        <v>31</v>
      </c>
      <c r="B2" s="628">
        <f>'1. key ratios '!$B$2</f>
        <v>44926</v>
      </c>
    </row>
    <row r="3" spans="1:9" s="88" customFormat="1" ht="15.75" customHeight="1">
      <c r="A3" s="312"/>
    </row>
    <row r="4" spans="1:9" s="88" customFormat="1" ht="15.75" customHeight="1" thickBot="1">
      <c r="A4" s="313" t="s">
        <v>201</v>
      </c>
      <c r="B4" s="694" t="s">
        <v>346</v>
      </c>
      <c r="C4" s="695"/>
      <c r="D4" s="695"/>
      <c r="E4" s="695"/>
    </row>
    <row r="5" spans="1:9" s="92" customFormat="1" ht="17.45" customHeight="1">
      <c r="A5" s="243"/>
      <c r="B5" s="244"/>
      <c r="C5" s="90" t="s">
        <v>0</v>
      </c>
      <c r="D5" s="90" t="s">
        <v>1</v>
      </c>
      <c r="E5" s="91" t="s">
        <v>2</v>
      </c>
    </row>
    <row r="6" spans="1:9" s="15" customFormat="1" ht="14.45" customHeight="1">
      <c r="A6" s="314"/>
      <c r="B6" s="690" t="s">
        <v>353</v>
      </c>
      <c r="C6" s="690" t="s">
        <v>92</v>
      </c>
      <c r="D6" s="692" t="s">
        <v>200</v>
      </c>
      <c r="E6" s="693"/>
      <c r="G6" s="5"/>
    </row>
    <row r="7" spans="1:9" s="15" customFormat="1" ht="99.6" customHeight="1">
      <c r="A7" s="314"/>
      <c r="B7" s="691"/>
      <c r="C7" s="690"/>
      <c r="D7" s="350" t="s">
        <v>199</v>
      </c>
      <c r="E7" s="351" t="s">
        <v>354</v>
      </c>
      <c r="G7" s="5"/>
    </row>
    <row r="8" spans="1:9">
      <c r="A8" s="315">
        <v>1</v>
      </c>
      <c r="B8" s="352" t="s">
        <v>35</v>
      </c>
      <c r="C8" s="353">
        <v>77857305.740899995</v>
      </c>
      <c r="D8" s="353"/>
      <c r="E8" s="354">
        <v>77857305.740899995</v>
      </c>
      <c r="F8" s="15"/>
      <c r="G8" s="592"/>
      <c r="H8" s="592"/>
      <c r="I8" s="592"/>
    </row>
    <row r="9" spans="1:9">
      <c r="A9" s="315">
        <v>2</v>
      </c>
      <c r="B9" s="352" t="s">
        <v>36</v>
      </c>
      <c r="C9" s="353">
        <v>326602838.38199997</v>
      </c>
      <c r="D9" s="353"/>
      <c r="E9" s="354">
        <v>326602838.38199997</v>
      </c>
      <c r="F9" s="15"/>
      <c r="G9" s="592"/>
      <c r="H9" s="592"/>
      <c r="I9" s="592"/>
    </row>
    <row r="10" spans="1:9">
      <c r="A10" s="315">
        <v>3</v>
      </c>
      <c r="B10" s="352" t="s">
        <v>37</v>
      </c>
      <c r="C10" s="353">
        <v>94865310.785799995</v>
      </c>
      <c r="D10" s="353"/>
      <c r="E10" s="354">
        <v>94865310.785799995</v>
      </c>
      <c r="F10" s="15"/>
      <c r="G10" s="592"/>
      <c r="H10" s="592"/>
      <c r="I10" s="592"/>
    </row>
    <row r="11" spans="1:9">
      <c r="A11" s="315">
        <v>4</v>
      </c>
      <c r="B11" s="352" t="s">
        <v>38</v>
      </c>
      <c r="C11" s="353">
        <v>141599716.34999999</v>
      </c>
      <c r="D11" s="353"/>
      <c r="E11" s="354">
        <v>141599716.34999999</v>
      </c>
      <c r="F11" s="15"/>
      <c r="G11" s="592"/>
      <c r="H11" s="592"/>
      <c r="I11" s="592"/>
    </row>
    <row r="12" spans="1:9">
      <c r="A12" s="315">
        <v>5</v>
      </c>
      <c r="B12" s="352" t="s">
        <v>39</v>
      </c>
      <c r="C12" s="353">
        <v>241864270.44999999</v>
      </c>
      <c r="D12" s="353"/>
      <c r="E12" s="354">
        <v>241864270.44999999</v>
      </c>
      <c r="F12" s="15"/>
      <c r="G12" s="592"/>
      <c r="H12" s="592"/>
      <c r="I12" s="592"/>
    </row>
    <row r="13" spans="1:9">
      <c r="A13" s="315">
        <v>6.1</v>
      </c>
      <c r="B13" s="355" t="s">
        <v>40</v>
      </c>
      <c r="C13" s="356">
        <v>2076335112.5634</v>
      </c>
      <c r="D13" s="353"/>
      <c r="E13" s="354">
        <v>2076335112.5634</v>
      </c>
      <c r="F13" s="15"/>
      <c r="G13" s="592"/>
      <c r="H13" s="592"/>
      <c r="I13" s="592"/>
    </row>
    <row r="14" spans="1:9">
      <c r="A14" s="315">
        <v>6.2</v>
      </c>
      <c r="B14" s="357" t="s">
        <v>41</v>
      </c>
      <c r="C14" s="356">
        <v>-75031483.648699999</v>
      </c>
      <c r="D14" s="353"/>
      <c r="E14" s="354">
        <v>-75031483.648699999</v>
      </c>
      <c r="F14" s="15"/>
      <c r="G14" s="592"/>
      <c r="H14" s="592"/>
      <c r="I14" s="592"/>
    </row>
    <row r="15" spans="1:9">
      <c r="A15" s="315">
        <v>6</v>
      </c>
      <c r="B15" s="352" t="s">
        <v>42</v>
      </c>
      <c r="C15" s="353">
        <v>2001303628.9147</v>
      </c>
      <c r="D15" s="353"/>
      <c r="E15" s="354">
        <v>2001303628.9147</v>
      </c>
      <c r="F15" s="15"/>
      <c r="G15" s="592"/>
      <c r="H15" s="592"/>
      <c r="I15" s="592"/>
    </row>
    <row r="16" spans="1:9">
      <c r="A16" s="315">
        <v>7</v>
      </c>
      <c r="B16" s="352" t="s">
        <v>43</v>
      </c>
      <c r="C16" s="353">
        <v>27687969.571300004</v>
      </c>
      <c r="D16" s="353"/>
      <c r="E16" s="354">
        <v>27687969.571300004</v>
      </c>
      <c r="F16" s="15"/>
      <c r="G16" s="592"/>
      <c r="H16" s="592"/>
      <c r="I16" s="592"/>
    </row>
    <row r="17" spans="1:9">
      <c r="A17" s="315">
        <v>8</v>
      </c>
      <c r="B17" s="352" t="s">
        <v>198</v>
      </c>
      <c r="C17" s="353">
        <v>6640620.3550000004</v>
      </c>
      <c r="D17" s="353"/>
      <c r="E17" s="354">
        <v>6640620.3550000004</v>
      </c>
      <c r="F17" s="316"/>
      <c r="G17" s="592"/>
      <c r="H17" s="592"/>
      <c r="I17" s="592"/>
    </row>
    <row r="18" spans="1:9">
      <c r="A18" s="315">
        <v>9</v>
      </c>
      <c r="B18" s="352" t="s">
        <v>44</v>
      </c>
      <c r="C18" s="353">
        <v>17062704.66</v>
      </c>
      <c r="D18" s="353"/>
      <c r="E18" s="354">
        <v>17062704.66</v>
      </c>
      <c r="F18" s="15"/>
      <c r="G18" s="592"/>
      <c r="H18" s="592"/>
      <c r="I18" s="592"/>
    </row>
    <row r="19" spans="1:9">
      <c r="A19" s="315">
        <v>10</v>
      </c>
      <c r="B19" s="352" t="s">
        <v>45</v>
      </c>
      <c r="C19" s="353">
        <v>125306752.65000001</v>
      </c>
      <c r="D19" s="353">
        <v>22446075.190000001</v>
      </c>
      <c r="E19" s="354">
        <v>102860677.46000001</v>
      </c>
      <c r="F19" s="15"/>
      <c r="G19" s="592"/>
      <c r="H19" s="592"/>
      <c r="I19" s="592"/>
    </row>
    <row r="20" spans="1:9">
      <c r="A20" s="315">
        <v>11</v>
      </c>
      <c r="B20" s="352" t="s">
        <v>46</v>
      </c>
      <c r="C20" s="353">
        <v>31600593.317500003</v>
      </c>
      <c r="D20" s="353"/>
      <c r="E20" s="354">
        <v>31600593.317500003</v>
      </c>
      <c r="F20" s="15"/>
      <c r="G20" s="592"/>
      <c r="H20" s="592"/>
      <c r="I20" s="592"/>
    </row>
    <row r="21" spans="1:9" ht="26.25" thickBot="1">
      <c r="A21" s="187"/>
      <c r="B21" s="317" t="s">
        <v>356</v>
      </c>
      <c r="C21" s="245">
        <f>SUM(C8:C12,C15:C20)</f>
        <v>3092391711.1771998</v>
      </c>
      <c r="D21" s="245">
        <f>SUM(D8:D12,D15:D20)</f>
        <v>22446075.190000001</v>
      </c>
      <c r="E21" s="358">
        <f>SUM(E8:E12,E15:E20)</f>
        <v>3069945635.9871998</v>
      </c>
      <c r="G21" s="592"/>
      <c r="H21" s="592"/>
      <c r="I21" s="592"/>
    </row>
    <row r="22" spans="1:9">
      <c r="A22" s="5"/>
      <c r="B22" s="5"/>
      <c r="C22" s="5"/>
      <c r="D22" s="5"/>
      <c r="E22" s="5"/>
    </row>
    <row r="23" spans="1:9">
      <c r="A23" s="5"/>
      <c r="B23" s="5"/>
      <c r="C23" s="5"/>
      <c r="D23" s="5"/>
      <c r="E23" s="5"/>
    </row>
    <row r="25" spans="1:9" s="4" customFormat="1">
      <c r="B25" s="95"/>
      <c r="F25" s="5"/>
      <c r="G25" s="5"/>
    </row>
    <row r="26" spans="1:9" s="4" customFormat="1">
      <c r="B26" s="95"/>
      <c r="F26" s="5"/>
      <c r="G26" s="5"/>
    </row>
    <row r="27" spans="1:9" s="4" customFormat="1">
      <c r="B27" s="95"/>
      <c r="F27" s="5"/>
      <c r="G27" s="5"/>
    </row>
    <row r="28" spans="1:9" s="4" customFormat="1">
      <c r="B28" s="95"/>
      <c r="F28" s="5"/>
      <c r="G28" s="5"/>
    </row>
    <row r="29" spans="1:9" s="4" customFormat="1">
      <c r="B29" s="95"/>
      <c r="F29" s="5"/>
      <c r="G29" s="5"/>
    </row>
    <row r="30" spans="1:9" s="4" customFormat="1">
      <c r="B30" s="95"/>
      <c r="F30" s="5"/>
      <c r="G30" s="5"/>
    </row>
    <row r="31" spans="1:9" s="4" customFormat="1">
      <c r="B31" s="95"/>
      <c r="F31" s="5"/>
      <c r="G31" s="5"/>
    </row>
    <row r="32" spans="1:9" s="4" customFormat="1">
      <c r="B32" s="95"/>
      <c r="F32" s="5"/>
      <c r="G32" s="5"/>
    </row>
    <row r="33" spans="2:7" s="4" customFormat="1">
      <c r="B33" s="95"/>
      <c r="F33" s="5"/>
      <c r="G33" s="5"/>
    </row>
    <row r="34" spans="2:7" s="4" customFormat="1">
      <c r="B34" s="95"/>
      <c r="F34" s="5"/>
      <c r="G34" s="5"/>
    </row>
    <row r="35" spans="2:7" s="4" customFormat="1">
      <c r="B35" s="95"/>
      <c r="F35" s="5"/>
      <c r="G35" s="5"/>
    </row>
    <row r="36" spans="2:7" s="4" customFormat="1">
      <c r="B36" s="95"/>
      <c r="F36" s="5"/>
      <c r="G36" s="5"/>
    </row>
    <row r="37" spans="2:7" s="4" customFormat="1">
      <c r="B37" s="95"/>
      <c r="F37" s="5"/>
      <c r="G37" s="5"/>
    </row>
  </sheetData>
  <mergeCells count="4">
    <mergeCell ref="B6:B7"/>
    <mergeCell ref="C6:C7"/>
    <mergeCell ref="D6:E6"/>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pane xSplit="1" ySplit="4" topLeftCell="B5" activePane="bottomRight" state="frozen"/>
      <selection activeCell="B15" sqref="B15"/>
      <selection pane="topRight" activeCell="B15" sqref="B15"/>
      <selection pane="bottomLeft" activeCell="B15" sqref="B15"/>
      <selection pane="bottomRight" activeCell="D5" sqref="D5:D16"/>
    </sheetView>
  </sheetViews>
  <sheetFormatPr defaultColWidth="9.140625" defaultRowHeight="12.75" outlineLevelRow="1"/>
  <cols>
    <col min="1" max="1" width="9.42578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42578125" style="4" bestFit="1" customWidth="1"/>
    <col min="10" max="16384" width="9.140625" style="4"/>
  </cols>
  <sheetData>
    <row r="1" spans="1:6">
      <c r="A1" s="2" t="s">
        <v>30</v>
      </c>
      <c r="B1" s="3" t="str">
        <f>'Info '!C2</f>
        <v>JSC "BASISBANK"</v>
      </c>
    </row>
    <row r="2" spans="1:6" s="88" customFormat="1" ht="15.75" customHeight="1">
      <c r="A2" s="2" t="s">
        <v>31</v>
      </c>
      <c r="B2" s="628">
        <f>'1. key ratios '!$B$2</f>
        <v>44926</v>
      </c>
      <c r="C2" s="4"/>
      <c r="D2" s="4"/>
      <c r="E2" s="4"/>
      <c r="F2" s="4"/>
    </row>
    <row r="3" spans="1:6" s="88" customFormat="1" ht="15.75" customHeight="1">
      <c r="C3" s="4"/>
      <c r="D3" s="4"/>
      <c r="E3" s="4"/>
      <c r="F3" s="4"/>
    </row>
    <row r="4" spans="1:6" s="88" customFormat="1" ht="13.5" thickBot="1">
      <c r="A4" s="88" t="s">
        <v>85</v>
      </c>
      <c r="B4" s="318" t="s">
        <v>333</v>
      </c>
      <c r="C4" s="89" t="s">
        <v>73</v>
      </c>
      <c r="D4" s="4"/>
      <c r="E4" s="4"/>
      <c r="F4" s="4"/>
    </row>
    <row r="5" spans="1:6">
      <c r="A5" s="250">
        <v>1</v>
      </c>
      <c r="B5" s="319" t="s">
        <v>355</v>
      </c>
      <c r="C5" s="251">
        <f>'7. LI1 '!E21</f>
        <v>3069945635.9871998</v>
      </c>
      <c r="E5" s="219"/>
    </row>
    <row r="6" spans="1:6" s="252" customFormat="1">
      <c r="A6" s="96">
        <v>2.1</v>
      </c>
      <c r="B6" s="247" t="s">
        <v>334</v>
      </c>
      <c r="C6" s="175">
        <v>401508332.68750268</v>
      </c>
      <c r="E6" s="219"/>
    </row>
    <row r="7" spans="1:6" s="76" customFormat="1" outlineLevel="1">
      <c r="A7" s="70">
        <v>2.2000000000000002</v>
      </c>
      <c r="B7" s="71" t="s">
        <v>335</v>
      </c>
      <c r="C7" s="253">
        <v>70857000</v>
      </c>
      <c r="E7" s="219"/>
    </row>
    <row r="8" spans="1:6" s="76" customFormat="1" ht="25.5">
      <c r="A8" s="70">
        <v>3</v>
      </c>
      <c r="B8" s="248" t="s">
        <v>336</v>
      </c>
      <c r="C8" s="254">
        <f>SUM(C5:C7)</f>
        <v>3542310968.6747026</v>
      </c>
      <c r="E8" s="219"/>
    </row>
    <row r="9" spans="1:6" s="252" customFormat="1">
      <c r="A9" s="96">
        <v>4</v>
      </c>
      <c r="B9" s="98" t="s">
        <v>87</v>
      </c>
      <c r="C9" s="175">
        <v>37141734.581600003</v>
      </c>
      <c r="E9" s="219"/>
    </row>
    <row r="10" spans="1:6" s="76" customFormat="1" outlineLevel="1">
      <c r="A10" s="70">
        <v>5.0999999999999996</v>
      </c>
      <c r="B10" s="71" t="s">
        <v>337</v>
      </c>
      <c r="C10" s="253">
        <v>-159753745.44493136</v>
      </c>
      <c r="E10" s="219"/>
    </row>
    <row r="11" spans="1:6" s="76" customFormat="1" outlineLevel="1">
      <c r="A11" s="70">
        <v>5.2</v>
      </c>
      <c r="B11" s="71" t="s">
        <v>338</v>
      </c>
      <c r="C11" s="253">
        <v>-69439860</v>
      </c>
      <c r="E11" s="219"/>
    </row>
    <row r="12" spans="1:6" s="76" customFormat="1">
      <c r="A12" s="70">
        <v>6</v>
      </c>
      <c r="B12" s="246" t="s">
        <v>482</v>
      </c>
      <c r="C12" s="253"/>
      <c r="E12" s="219"/>
    </row>
    <row r="13" spans="1:6" s="76" customFormat="1" ht="13.5" thickBot="1">
      <c r="A13" s="72">
        <v>7</v>
      </c>
      <c r="B13" s="249" t="s">
        <v>284</v>
      </c>
      <c r="C13" s="255">
        <f>SUM(C8:C12)</f>
        <v>3350259097.8113713</v>
      </c>
      <c r="E13" s="219"/>
    </row>
    <row r="14" spans="1:6">
      <c r="E14" s="219"/>
    </row>
    <row r="15" spans="1:6" ht="25.5">
      <c r="A15" s="270"/>
      <c r="B15" s="77" t="s">
        <v>483</v>
      </c>
    </row>
    <row r="16" spans="1:6">
      <c r="A16" s="270"/>
      <c r="B16" s="270"/>
    </row>
    <row r="17" spans="1:5" ht="15">
      <c r="A17" s="265"/>
      <c r="B17" s="266"/>
      <c r="C17" s="270"/>
      <c r="D17" s="270"/>
      <c r="E17" s="270"/>
    </row>
    <row r="18" spans="1:5" ht="15">
      <c r="A18" s="271"/>
      <c r="B18" s="272"/>
      <c r="C18" s="270"/>
      <c r="D18" s="270"/>
      <c r="E18" s="270"/>
    </row>
    <row r="19" spans="1:5">
      <c r="A19" s="273"/>
      <c r="B19" s="267"/>
      <c r="C19" s="270"/>
      <c r="D19" s="270"/>
      <c r="E19" s="270"/>
    </row>
    <row r="20" spans="1:5">
      <c r="A20" s="274"/>
      <c r="B20" s="268"/>
      <c r="C20" s="270"/>
      <c r="D20" s="270"/>
      <c r="E20" s="270"/>
    </row>
    <row r="21" spans="1:5">
      <c r="A21" s="274"/>
      <c r="B21" s="272"/>
      <c r="C21" s="270"/>
      <c r="D21" s="270"/>
      <c r="E21" s="270"/>
    </row>
    <row r="22" spans="1:5">
      <c r="A22" s="273"/>
      <c r="B22" s="269"/>
      <c r="C22" s="270"/>
      <c r="D22" s="270"/>
      <c r="E22" s="270"/>
    </row>
    <row r="23" spans="1:5">
      <c r="A23" s="274"/>
      <c r="B23" s="268"/>
      <c r="C23" s="270"/>
      <c r="D23" s="270"/>
      <c r="E23" s="270"/>
    </row>
    <row r="24" spans="1:5">
      <c r="A24" s="274"/>
      <c r="B24" s="268"/>
      <c r="C24" s="270"/>
      <c r="D24" s="270"/>
      <c r="E24" s="270"/>
    </row>
    <row r="25" spans="1:5">
      <c r="A25" s="274"/>
      <c r="B25" s="275"/>
      <c r="C25" s="270"/>
      <c r="D25" s="270"/>
      <c r="E25" s="270"/>
    </row>
    <row r="26" spans="1:5">
      <c r="A26" s="274"/>
      <c r="B26" s="272"/>
      <c r="C26" s="270"/>
      <c r="D26" s="270"/>
      <c r="E26" s="270"/>
    </row>
    <row r="27" spans="1:5">
      <c r="A27" s="270"/>
      <c r="B27" s="276"/>
      <c r="C27" s="270"/>
      <c r="D27" s="270"/>
      <c r="E27" s="270"/>
    </row>
    <row r="28" spans="1:5">
      <c r="A28" s="270"/>
      <c r="B28" s="276"/>
      <c r="C28" s="270"/>
      <c r="D28" s="270"/>
      <c r="E28" s="270"/>
    </row>
    <row r="29" spans="1:5">
      <c r="A29" s="270"/>
      <c r="B29" s="276"/>
      <c r="C29" s="270"/>
      <c r="D29" s="270"/>
      <c r="E29" s="270"/>
    </row>
    <row r="30" spans="1:5">
      <c r="A30" s="270"/>
      <c r="B30" s="276"/>
      <c r="C30" s="270"/>
      <c r="D30" s="270"/>
      <c r="E30" s="270"/>
    </row>
    <row r="31" spans="1:5">
      <c r="A31" s="270"/>
      <c r="B31" s="276"/>
      <c r="C31" s="270"/>
      <c r="D31" s="270"/>
      <c r="E31" s="270"/>
    </row>
    <row r="32" spans="1:5">
      <c r="A32" s="270"/>
      <c r="B32" s="276"/>
      <c r="C32" s="270"/>
      <c r="D32" s="270"/>
      <c r="E32" s="270"/>
    </row>
    <row r="33" spans="1:5">
      <c r="A33" s="270"/>
      <c r="B33" s="276"/>
      <c r="C33" s="270"/>
      <c r="D33" s="270"/>
      <c r="E33" s="27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F35" sqref="F35"/>
    </sheetView>
  </sheetViews>
  <sheetFormatPr defaultColWidth="9.140625" defaultRowHeight="12.75"/>
  <cols>
    <col min="1" max="1" width="9.42578125" style="100" bestFit="1" customWidth="1"/>
    <col min="2" max="2" width="132.42578125" style="4" customWidth="1"/>
    <col min="3" max="3" width="18.42578125" style="4" customWidth="1"/>
    <col min="4" max="4" width="9.140625" style="4"/>
    <col min="5" max="5" width="10.28515625" style="4" bestFit="1" customWidth="1"/>
    <col min="6" max="16384" width="9.140625" style="4"/>
  </cols>
  <sheetData>
    <row r="1" spans="1:5">
      <c r="A1" s="2" t="s">
        <v>30</v>
      </c>
      <c r="B1" s="3" t="str">
        <f>'Info '!C2</f>
        <v>JSC "BASISBANK"</v>
      </c>
    </row>
    <row r="2" spans="1:5" s="88" customFormat="1" ht="15.75" customHeight="1">
      <c r="A2" s="88" t="s">
        <v>31</v>
      </c>
      <c r="B2" s="628">
        <f>'1. key ratios '!$B$2</f>
        <v>44926</v>
      </c>
    </row>
    <row r="3" spans="1:5" s="88" customFormat="1" ht="15.75" customHeight="1"/>
    <row r="4" spans="1:5" ht="13.5" thickBot="1">
      <c r="A4" s="100" t="s">
        <v>245</v>
      </c>
      <c r="B4" s="166" t="s">
        <v>244</v>
      </c>
    </row>
    <row r="5" spans="1:5">
      <c r="A5" s="101" t="s">
        <v>6</v>
      </c>
      <c r="B5" s="102"/>
      <c r="C5" s="103" t="s">
        <v>73</v>
      </c>
    </row>
    <row r="6" spans="1:5">
      <c r="A6" s="104">
        <v>1</v>
      </c>
      <c r="B6" s="105" t="s">
        <v>243</v>
      </c>
      <c r="C6" s="106">
        <f>SUM(C7:C11)</f>
        <v>376314444.72200006</v>
      </c>
      <c r="E6" s="219"/>
    </row>
    <row r="7" spans="1:5">
      <c r="A7" s="104">
        <v>2</v>
      </c>
      <c r="B7" s="107" t="s">
        <v>242</v>
      </c>
      <c r="C7" s="108">
        <v>17215401</v>
      </c>
      <c r="E7" s="219"/>
    </row>
    <row r="8" spans="1:5">
      <c r="A8" s="104">
        <v>3</v>
      </c>
      <c r="B8" s="109" t="s">
        <v>241</v>
      </c>
      <c r="C8" s="108">
        <v>102555387.73</v>
      </c>
      <c r="E8" s="219"/>
    </row>
    <row r="9" spans="1:5">
      <c r="A9" s="104">
        <v>4</v>
      </c>
      <c r="B9" s="109" t="s">
        <v>240</v>
      </c>
      <c r="C9" s="108">
        <v>0</v>
      </c>
      <c r="E9" s="219"/>
    </row>
    <row r="10" spans="1:5">
      <c r="A10" s="104">
        <v>5</v>
      </c>
      <c r="B10" s="109" t="s">
        <v>239</v>
      </c>
      <c r="C10" s="108">
        <v>203333239.38999999</v>
      </c>
      <c r="E10" s="219"/>
    </row>
    <row r="11" spans="1:5">
      <c r="A11" s="104">
        <v>6</v>
      </c>
      <c r="B11" s="110" t="s">
        <v>238</v>
      </c>
      <c r="C11" s="108">
        <v>53210416.602000043</v>
      </c>
      <c r="E11" s="219"/>
    </row>
    <row r="12" spans="1:5" s="76" customFormat="1">
      <c r="A12" s="104">
        <v>7</v>
      </c>
      <c r="B12" s="105" t="s">
        <v>237</v>
      </c>
      <c r="C12" s="111">
        <f>SUM(C13:C27)</f>
        <v>22446075.190000001</v>
      </c>
      <c r="E12" s="219"/>
    </row>
    <row r="13" spans="1:5" s="76" customFormat="1">
      <c r="A13" s="104">
        <v>8</v>
      </c>
      <c r="B13" s="112" t="s">
        <v>236</v>
      </c>
      <c r="C13" s="113">
        <v>13935928.140000001</v>
      </c>
      <c r="E13" s="219"/>
    </row>
    <row r="14" spans="1:5" s="76" customFormat="1" ht="25.5">
      <c r="A14" s="104">
        <v>9</v>
      </c>
      <c r="B14" s="114" t="s">
        <v>235</v>
      </c>
      <c r="C14" s="113">
        <v>0</v>
      </c>
      <c r="E14" s="219"/>
    </row>
    <row r="15" spans="1:5" s="76" customFormat="1">
      <c r="A15" s="104">
        <v>10</v>
      </c>
      <c r="B15" s="115" t="s">
        <v>234</v>
      </c>
      <c r="C15" s="113">
        <v>8510147.0500000007</v>
      </c>
      <c r="E15" s="219"/>
    </row>
    <row r="16" spans="1:5" s="76" customFormat="1">
      <c r="A16" s="104">
        <v>11</v>
      </c>
      <c r="B16" s="116" t="s">
        <v>233</v>
      </c>
      <c r="C16" s="113">
        <v>0</v>
      </c>
      <c r="E16" s="219"/>
    </row>
    <row r="17" spans="1:5" s="76" customFormat="1">
      <c r="A17" s="104">
        <v>12</v>
      </c>
      <c r="B17" s="115" t="s">
        <v>232</v>
      </c>
      <c r="C17" s="113">
        <v>0</v>
      </c>
      <c r="E17" s="219"/>
    </row>
    <row r="18" spans="1:5" s="76" customFormat="1">
      <c r="A18" s="104">
        <v>13</v>
      </c>
      <c r="B18" s="115" t="s">
        <v>231</v>
      </c>
      <c r="C18" s="113">
        <v>0</v>
      </c>
      <c r="E18" s="219"/>
    </row>
    <row r="19" spans="1:5" s="76" customFormat="1">
      <c r="A19" s="104">
        <v>14</v>
      </c>
      <c r="B19" s="115" t="s">
        <v>230</v>
      </c>
      <c r="C19" s="113">
        <v>0</v>
      </c>
      <c r="E19" s="219"/>
    </row>
    <row r="20" spans="1:5" s="76" customFormat="1">
      <c r="A20" s="104">
        <v>15</v>
      </c>
      <c r="B20" s="115" t="s">
        <v>229</v>
      </c>
      <c r="C20" s="113">
        <v>0</v>
      </c>
      <c r="E20" s="219"/>
    </row>
    <row r="21" spans="1:5" s="76" customFormat="1" ht="25.5">
      <c r="A21" s="104">
        <v>16</v>
      </c>
      <c r="B21" s="114" t="s">
        <v>228</v>
      </c>
      <c r="C21" s="113">
        <v>0</v>
      </c>
      <c r="E21" s="219"/>
    </row>
    <row r="22" spans="1:5" s="76" customFormat="1">
      <c r="A22" s="104">
        <v>17</v>
      </c>
      <c r="B22" s="117" t="s">
        <v>227</v>
      </c>
      <c r="C22" s="113">
        <v>0</v>
      </c>
      <c r="E22" s="219"/>
    </row>
    <row r="23" spans="1:5" s="76" customFormat="1">
      <c r="A23" s="104">
        <v>18</v>
      </c>
      <c r="B23" s="114" t="s">
        <v>226</v>
      </c>
      <c r="C23" s="113">
        <v>0</v>
      </c>
      <c r="E23" s="219"/>
    </row>
    <row r="24" spans="1:5" s="76" customFormat="1" ht="25.5">
      <c r="A24" s="104">
        <v>19</v>
      </c>
      <c r="B24" s="114" t="s">
        <v>203</v>
      </c>
      <c r="C24" s="113">
        <v>0</v>
      </c>
      <c r="E24" s="219"/>
    </row>
    <row r="25" spans="1:5" s="76" customFormat="1">
      <c r="A25" s="104">
        <v>20</v>
      </c>
      <c r="B25" s="118" t="s">
        <v>225</v>
      </c>
      <c r="C25" s="113">
        <v>0</v>
      </c>
      <c r="E25" s="219"/>
    </row>
    <row r="26" spans="1:5" s="76" customFormat="1">
      <c r="A26" s="104">
        <v>21</v>
      </c>
      <c r="B26" s="118" t="s">
        <v>224</v>
      </c>
      <c r="C26" s="113">
        <v>0</v>
      </c>
      <c r="E26" s="219"/>
    </row>
    <row r="27" spans="1:5" s="76" customFormat="1">
      <c r="A27" s="104">
        <v>22</v>
      </c>
      <c r="B27" s="118" t="s">
        <v>223</v>
      </c>
      <c r="C27" s="113">
        <v>0</v>
      </c>
      <c r="E27" s="219"/>
    </row>
    <row r="28" spans="1:5" s="76" customFormat="1">
      <c r="A28" s="104">
        <v>23</v>
      </c>
      <c r="B28" s="119" t="s">
        <v>222</v>
      </c>
      <c r="C28" s="111">
        <f>C6-C12</f>
        <v>353868369.53200006</v>
      </c>
      <c r="E28" s="219"/>
    </row>
    <row r="29" spans="1:5" s="76" customFormat="1">
      <c r="A29" s="120"/>
      <c r="B29" s="121"/>
      <c r="C29" s="113"/>
      <c r="E29" s="219"/>
    </row>
    <row r="30" spans="1:5" s="76" customFormat="1">
      <c r="A30" s="120">
        <v>24</v>
      </c>
      <c r="B30" s="119" t="s">
        <v>221</v>
      </c>
      <c r="C30" s="111">
        <f>C31+C34</f>
        <v>0</v>
      </c>
      <c r="E30" s="219"/>
    </row>
    <row r="31" spans="1:5" s="76" customFormat="1">
      <c r="A31" s="120">
        <v>25</v>
      </c>
      <c r="B31" s="109" t="s">
        <v>220</v>
      </c>
      <c r="C31" s="122">
        <f>C32+C33</f>
        <v>0</v>
      </c>
      <c r="E31" s="219"/>
    </row>
    <row r="32" spans="1:5" s="76" customFormat="1">
      <c r="A32" s="120">
        <v>26</v>
      </c>
      <c r="B32" s="123" t="s">
        <v>301</v>
      </c>
      <c r="C32" s="113"/>
      <c r="E32" s="219"/>
    </row>
    <row r="33" spans="1:5" s="76" customFormat="1">
      <c r="A33" s="120">
        <v>27</v>
      </c>
      <c r="B33" s="123" t="s">
        <v>219</v>
      </c>
      <c r="C33" s="113"/>
      <c r="E33" s="219"/>
    </row>
    <row r="34" spans="1:5" s="76" customFormat="1">
      <c r="A34" s="120">
        <v>28</v>
      </c>
      <c r="B34" s="109" t="s">
        <v>218</v>
      </c>
      <c r="C34" s="113"/>
      <c r="E34" s="219"/>
    </row>
    <row r="35" spans="1:5" s="76" customFormat="1">
      <c r="A35" s="120">
        <v>29</v>
      </c>
      <c r="B35" s="119" t="s">
        <v>217</v>
      </c>
      <c r="C35" s="111">
        <f>SUM(C36:C40)</f>
        <v>0</v>
      </c>
      <c r="E35" s="219"/>
    </row>
    <row r="36" spans="1:5" s="76" customFormat="1">
      <c r="A36" s="120">
        <v>30</v>
      </c>
      <c r="B36" s="114" t="s">
        <v>216</v>
      </c>
      <c r="C36" s="113"/>
      <c r="E36" s="219"/>
    </row>
    <row r="37" spans="1:5" s="76" customFormat="1">
      <c r="A37" s="120">
        <v>31</v>
      </c>
      <c r="B37" s="115" t="s">
        <v>215</v>
      </c>
      <c r="C37" s="113"/>
      <c r="E37" s="219"/>
    </row>
    <row r="38" spans="1:5" s="76" customFormat="1" ht="25.5">
      <c r="A38" s="120">
        <v>32</v>
      </c>
      <c r="B38" s="114" t="s">
        <v>214</v>
      </c>
      <c r="C38" s="113"/>
      <c r="E38" s="219"/>
    </row>
    <row r="39" spans="1:5" s="76" customFormat="1" ht="25.5">
      <c r="A39" s="120">
        <v>33</v>
      </c>
      <c r="B39" s="114" t="s">
        <v>203</v>
      </c>
      <c r="C39" s="113"/>
      <c r="E39" s="219"/>
    </row>
    <row r="40" spans="1:5" s="76" customFormat="1">
      <c r="A40" s="120">
        <v>34</v>
      </c>
      <c r="B40" s="118" t="s">
        <v>213</v>
      </c>
      <c r="C40" s="113"/>
      <c r="E40" s="219"/>
    </row>
    <row r="41" spans="1:5" s="76" customFormat="1">
      <c r="A41" s="120">
        <v>35</v>
      </c>
      <c r="B41" s="119" t="s">
        <v>212</v>
      </c>
      <c r="C41" s="111">
        <f>C30-C35</f>
        <v>0</v>
      </c>
      <c r="E41" s="219"/>
    </row>
    <row r="42" spans="1:5" s="76" customFormat="1">
      <c r="A42" s="120"/>
      <c r="B42" s="121"/>
      <c r="C42" s="113"/>
      <c r="E42" s="219"/>
    </row>
    <row r="43" spans="1:5" s="76" customFormat="1">
      <c r="A43" s="120">
        <v>36</v>
      </c>
      <c r="B43" s="124" t="s">
        <v>211</v>
      </c>
      <c r="C43" s="111">
        <f>SUM(C44:C46)</f>
        <v>82878311.612517759</v>
      </c>
      <c r="E43" s="219"/>
    </row>
    <row r="44" spans="1:5" s="76" customFormat="1">
      <c r="A44" s="120">
        <v>37</v>
      </c>
      <c r="B44" s="109" t="s">
        <v>210</v>
      </c>
      <c r="C44" s="113">
        <v>51209880</v>
      </c>
      <c r="E44" s="219"/>
    </row>
    <row r="45" spans="1:5" s="76" customFormat="1">
      <c r="A45" s="120">
        <v>38</v>
      </c>
      <c r="B45" s="109" t="s">
        <v>209</v>
      </c>
      <c r="C45" s="113">
        <v>0</v>
      </c>
      <c r="E45" s="219"/>
    </row>
    <row r="46" spans="1:5" s="76" customFormat="1">
      <c r="A46" s="120">
        <v>39</v>
      </c>
      <c r="B46" s="109" t="s">
        <v>208</v>
      </c>
      <c r="C46" s="113">
        <v>31668431.612517763</v>
      </c>
      <c r="E46" s="219"/>
    </row>
    <row r="47" spans="1:5" s="76" customFormat="1">
      <c r="A47" s="120">
        <v>40</v>
      </c>
      <c r="B47" s="124" t="s">
        <v>207</v>
      </c>
      <c r="C47" s="111">
        <f>SUM(C48:C51)</f>
        <v>0</v>
      </c>
      <c r="E47" s="219"/>
    </row>
    <row r="48" spans="1:5" s="76" customFormat="1">
      <c r="A48" s="120">
        <v>41</v>
      </c>
      <c r="B48" s="114" t="s">
        <v>206</v>
      </c>
      <c r="C48" s="113"/>
      <c r="E48" s="219"/>
    </row>
    <row r="49" spans="1:5" s="76" customFormat="1">
      <c r="A49" s="120">
        <v>42</v>
      </c>
      <c r="B49" s="115" t="s">
        <v>205</v>
      </c>
      <c r="C49" s="113"/>
      <c r="E49" s="219"/>
    </row>
    <row r="50" spans="1:5" s="76" customFormat="1">
      <c r="A50" s="120">
        <v>43</v>
      </c>
      <c r="B50" s="114" t="s">
        <v>204</v>
      </c>
      <c r="C50" s="113"/>
      <c r="E50" s="219"/>
    </row>
    <row r="51" spans="1:5" s="76" customFormat="1" ht="25.5">
      <c r="A51" s="120">
        <v>44</v>
      </c>
      <c r="B51" s="114" t="s">
        <v>203</v>
      </c>
      <c r="C51" s="113"/>
      <c r="E51" s="219"/>
    </row>
    <row r="52" spans="1:5" s="76" customFormat="1" ht="13.5" thickBot="1">
      <c r="A52" s="125">
        <v>45</v>
      </c>
      <c r="B52" s="126" t="s">
        <v>202</v>
      </c>
      <c r="C52" s="127">
        <f>C43-C47</f>
        <v>82878311.612517759</v>
      </c>
      <c r="E52" s="219"/>
    </row>
    <row r="55" spans="1:5">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F35" sqref="F35"/>
    </sheetView>
  </sheetViews>
  <sheetFormatPr defaultColWidth="9.140625" defaultRowHeight="12.75"/>
  <cols>
    <col min="1" max="1" width="9.42578125" style="298" bestFit="1" customWidth="1"/>
    <col min="2" max="2" width="59" style="298" customWidth="1"/>
    <col min="3" max="3" width="16.7109375" style="298" bestFit="1" customWidth="1"/>
    <col min="4" max="4" width="13.7109375" style="298" customWidth="1"/>
    <col min="5" max="16384" width="9.140625" style="298"/>
  </cols>
  <sheetData>
    <row r="1" spans="1:8" ht="15">
      <c r="A1" s="359" t="s">
        <v>30</v>
      </c>
      <c r="B1" s="3" t="str">
        <f>'Info '!C2</f>
        <v>JSC "BASISBANK"</v>
      </c>
    </row>
    <row r="2" spans="1:8" s="265" customFormat="1" ht="15.75" customHeight="1">
      <c r="A2" s="265" t="s">
        <v>31</v>
      </c>
      <c r="B2" s="628">
        <f>'1. key ratios '!$B$2</f>
        <v>44926</v>
      </c>
    </row>
    <row r="3" spans="1:8" s="265" customFormat="1" ht="15.75" customHeight="1"/>
    <row r="4" spans="1:8" ht="13.5" thickBot="1">
      <c r="A4" s="322" t="s">
        <v>404</v>
      </c>
      <c r="B4" s="367" t="s">
        <v>405</v>
      </c>
    </row>
    <row r="5" spans="1:8" s="368" customFormat="1" ht="12.75" customHeight="1">
      <c r="A5" s="428"/>
      <c r="B5" s="429" t="s">
        <v>408</v>
      </c>
      <c r="C5" s="360" t="s">
        <v>406</v>
      </c>
      <c r="D5" s="361" t="s">
        <v>407</v>
      </c>
    </row>
    <row r="6" spans="1:8" s="369" customFormat="1">
      <c r="A6" s="362">
        <v>1</v>
      </c>
      <c r="B6" s="424" t="s">
        <v>409</v>
      </c>
      <c r="C6" s="424"/>
      <c r="D6" s="363"/>
    </row>
    <row r="7" spans="1:8" s="369" customFormat="1">
      <c r="A7" s="364" t="s">
        <v>395</v>
      </c>
      <c r="B7" s="425" t="s">
        <v>410</v>
      </c>
      <c r="C7" s="417">
        <v>4.4999999999999998E-2</v>
      </c>
      <c r="D7" s="607">
        <f>C7*'5. RWA '!$C$13</f>
        <v>121845588.85089004</v>
      </c>
      <c r="E7" s="611"/>
      <c r="H7" s="611"/>
    </row>
    <row r="8" spans="1:8" s="369" customFormat="1">
      <c r="A8" s="364" t="s">
        <v>396</v>
      </c>
      <c r="B8" s="425" t="s">
        <v>411</v>
      </c>
      <c r="C8" s="418">
        <v>0.06</v>
      </c>
      <c r="D8" s="607">
        <f>C8*'5. RWA '!$C$13</f>
        <v>162460785.13452005</v>
      </c>
      <c r="E8" s="611"/>
      <c r="H8" s="611"/>
    </row>
    <row r="9" spans="1:8" s="369" customFormat="1">
      <c r="A9" s="364" t="s">
        <v>397</v>
      </c>
      <c r="B9" s="425" t="s">
        <v>412</v>
      </c>
      <c r="C9" s="418">
        <v>0.08</v>
      </c>
      <c r="D9" s="607">
        <f>C9*'5. RWA '!$C$13</f>
        <v>216614380.17936009</v>
      </c>
      <c r="E9" s="611"/>
      <c r="H9" s="611"/>
    </row>
    <row r="10" spans="1:8" s="369" customFormat="1">
      <c r="A10" s="362" t="s">
        <v>398</v>
      </c>
      <c r="B10" s="424" t="s">
        <v>413</v>
      </c>
      <c r="C10" s="419"/>
      <c r="D10" s="608"/>
      <c r="E10" s="611"/>
      <c r="H10" s="611"/>
    </row>
    <row r="11" spans="1:8" s="370" customFormat="1">
      <c r="A11" s="365" t="s">
        <v>399</v>
      </c>
      <c r="B11" s="416" t="s">
        <v>479</v>
      </c>
      <c r="C11" s="420">
        <v>2.5000000000000001E-2</v>
      </c>
      <c r="D11" s="607">
        <f>'5. RWA '!$C$13*C11</f>
        <v>67691993.806050032</v>
      </c>
      <c r="E11" s="611"/>
      <c r="H11" s="611"/>
    </row>
    <row r="12" spans="1:8" s="370" customFormat="1">
      <c r="A12" s="365" t="s">
        <v>400</v>
      </c>
      <c r="B12" s="416" t="s">
        <v>414</v>
      </c>
      <c r="C12" s="420">
        <v>0</v>
      </c>
      <c r="D12" s="607">
        <f>C12*'5. RWA '!$C$13</f>
        <v>0</v>
      </c>
      <c r="E12" s="611"/>
      <c r="H12" s="611"/>
    </row>
    <row r="13" spans="1:8" s="370" customFormat="1">
      <c r="A13" s="365" t="s">
        <v>401</v>
      </c>
      <c r="B13" s="416" t="s">
        <v>415</v>
      </c>
      <c r="C13" s="420"/>
      <c r="D13" s="607">
        <f>C13*'5. RWA '!$C$13</f>
        <v>0</v>
      </c>
      <c r="E13" s="611"/>
      <c r="H13" s="611"/>
    </row>
    <row r="14" spans="1:8" s="370" customFormat="1">
      <c r="A14" s="362" t="s">
        <v>402</v>
      </c>
      <c r="B14" s="424" t="s">
        <v>476</v>
      </c>
      <c r="C14" s="421"/>
      <c r="D14" s="608"/>
      <c r="E14" s="611"/>
      <c r="H14" s="611"/>
    </row>
    <row r="15" spans="1:8" s="370" customFormat="1">
      <c r="A15" s="365">
        <v>3.1</v>
      </c>
      <c r="B15" s="416" t="s">
        <v>420</v>
      </c>
      <c r="C15" s="420">
        <v>2.1832182483718491E-2</v>
      </c>
      <c r="D15" s="607">
        <f>'5. RWA '!$C$13*C15</f>
        <v>59114558.458417036</v>
      </c>
      <c r="E15" s="611"/>
      <c r="H15" s="611"/>
    </row>
    <row r="16" spans="1:8" s="370" customFormat="1">
      <c r="A16" s="365">
        <v>3.2</v>
      </c>
      <c r="B16" s="416" t="s">
        <v>421</v>
      </c>
      <c r="C16" s="420">
        <v>2.9158586088997063E-2</v>
      </c>
      <c r="D16" s="607">
        <f>C16*'5. RWA '!$C$13</f>
        <v>78952113.157182634</v>
      </c>
      <c r="E16" s="611"/>
      <c r="H16" s="611"/>
    </row>
    <row r="17" spans="1:8" s="369" customFormat="1">
      <c r="A17" s="365">
        <v>3.3</v>
      </c>
      <c r="B17" s="416" t="s">
        <v>422</v>
      </c>
      <c r="C17" s="420">
        <v>4.4921935178730998E-2</v>
      </c>
      <c r="D17" s="607">
        <f>C17*'5. RWA '!$C$13</f>
        <v>121634214.31497759</v>
      </c>
      <c r="E17" s="611"/>
      <c r="H17" s="611"/>
    </row>
    <row r="18" spans="1:8" s="368" customFormat="1" ht="12.75" customHeight="1">
      <c r="A18" s="426"/>
      <c r="B18" s="427" t="s">
        <v>475</v>
      </c>
      <c r="C18" s="422" t="s">
        <v>406</v>
      </c>
      <c r="D18" s="609" t="s">
        <v>407</v>
      </c>
      <c r="E18" s="611"/>
      <c r="H18" s="611"/>
    </row>
    <row r="19" spans="1:8" s="369" customFormat="1">
      <c r="A19" s="366">
        <v>4</v>
      </c>
      <c r="B19" s="416" t="s">
        <v>416</v>
      </c>
      <c r="C19" s="420">
        <f>C7+C11+C12+C13+C15</f>
        <v>9.1832182483718494E-2</v>
      </c>
      <c r="D19" s="607">
        <f>C19*'5. RWA '!$C$13</f>
        <v>248652141.11535713</v>
      </c>
      <c r="E19" s="611"/>
      <c r="H19" s="611"/>
    </row>
    <row r="20" spans="1:8" s="369" customFormat="1">
      <c r="A20" s="366">
        <v>5</v>
      </c>
      <c r="B20" s="416" t="s">
        <v>136</v>
      </c>
      <c r="C20" s="420">
        <f>C8+C11+C12+C13+C16</f>
        <v>0.11415858608899705</v>
      </c>
      <c r="D20" s="607">
        <f>C20*'5. RWA '!$C$13</f>
        <v>309104892.09775269</v>
      </c>
      <c r="E20" s="611"/>
      <c r="H20" s="611"/>
    </row>
    <row r="21" spans="1:8" s="369" customFormat="1" ht="13.5" thickBot="1">
      <c r="A21" s="371" t="s">
        <v>403</v>
      </c>
      <c r="B21" s="372" t="s">
        <v>417</v>
      </c>
      <c r="C21" s="423">
        <f>C9+C11+C12+C13+C17</f>
        <v>0.14992193517873101</v>
      </c>
      <c r="D21" s="610">
        <f>C21*'5. RWA '!$C$13</f>
        <v>405940588.30038774</v>
      </c>
      <c r="E21" s="611"/>
      <c r="H21" s="611"/>
    </row>
    <row r="22" spans="1:8">
      <c r="F22" s="322"/>
    </row>
    <row r="23" spans="1:8" ht="51">
      <c r="B23" s="321"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pane xSplit="1" ySplit="5" topLeftCell="B6" activePane="bottomRight" state="frozen"/>
      <selection activeCell="B47" sqref="B47"/>
      <selection pane="topRight" activeCell="B47" sqref="B47"/>
      <selection pane="bottomLeft" activeCell="B47" sqref="B47"/>
      <selection pane="bottomRight" activeCell="F1" sqref="F1:F1048576"/>
    </sheetView>
  </sheetViews>
  <sheetFormatPr defaultColWidth="9.140625" defaultRowHeight="14.25"/>
  <cols>
    <col min="1" max="1" width="10.7109375" style="4" customWidth="1"/>
    <col min="2" max="2" width="60.71093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"BASISBANK"</v>
      </c>
      <c r="E1" s="4"/>
      <c r="F1" s="4"/>
    </row>
    <row r="2" spans="1:6" s="88" customFormat="1" ht="15.75" customHeight="1">
      <c r="A2" s="2" t="s">
        <v>31</v>
      </c>
      <c r="B2" s="628">
        <f>'1. key ratios '!$B$2</f>
        <v>44926</v>
      </c>
    </row>
    <row r="3" spans="1:6" s="88" customFormat="1" ht="15.75" customHeight="1">
      <c r="A3" s="128"/>
    </row>
    <row r="4" spans="1:6" s="88" customFormat="1" ht="15.75" customHeight="1" thickBot="1">
      <c r="A4" s="88" t="s">
        <v>86</v>
      </c>
      <c r="B4" s="256" t="s">
        <v>285</v>
      </c>
      <c r="D4" s="48" t="s">
        <v>73</v>
      </c>
    </row>
    <row r="5" spans="1:6" ht="25.5">
      <c r="A5" s="129" t="s">
        <v>6</v>
      </c>
      <c r="B5" s="287" t="s">
        <v>339</v>
      </c>
      <c r="C5" s="130" t="s">
        <v>92</v>
      </c>
      <c r="D5" s="131" t="s">
        <v>93</v>
      </c>
    </row>
    <row r="6" spans="1:6">
      <c r="A6" s="94">
        <v>1</v>
      </c>
      <c r="B6" s="132" t="s">
        <v>35</v>
      </c>
      <c r="C6" s="133">
        <v>77857305.740899995</v>
      </c>
      <c r="D6" s="134"/>
      <c r="E6" s="135"/>
      <c r="F6" s="592"/>
    </row>
    <row r="7" spans="1:6">
      <c r="A7" s="94">
        <v>2</v>
      </c>
      <c r="B7" s="136" t="s">
        <v>36</v>
      </c>
      <c r="C7" s="137">
        <v>326602838.38199997</v>
      </c>
      <c r="D7" s="138"/>
      <c r="E7" s="135"/>
      <c r="F7" s="592"/>
    </row>
    <row r="8" spans="1:6">
      <c r="A8" s="94">
        <v>3</v>
      </c>
      <c r="B8" s="136" t="s">
        <v>37</v>
      </c>
      <c r="C8" s="137">
        <v>94865310.785799995</v>
      </c>
      <c r="D8" s="138"/>
      <c r="E8" s="135"/>
      <c r="F8" s="592"/>
    </row>
    <row r="9" spans="1:6">
      <c r="A9" s="94">
        <v>4</v>
      </c>
      <c r="B9" s="136" t="s">
        <v>38</v>
      </c>
      <c r="C9" s="137">
        <v>141599716.34999999</v>
      </c>
      <c r="D9" s="138"/>
      <c r="E9" s="135"/>
      <c r="F9" s="592"/>
    </row>
    <row r="10" spans="1:6">
      <c r="A10" s="94">
        <v>5</v>
      </c>
      <c r="B10" s="136" t="s">
        <v>39</v>
      </c>
      <c r="C10" s="137">
        <v>241864270.44999999</v>
      </c>
      <c r="D10" s="138"/>
      <c r="E10" s="135"/>
      <c r="F10" s="592"/>
    </row>
    <row r="11" spans="1:6">
      <c r="A11" s="94">
        <v>6.1</v>
      </c>
      <c r="B11" s="257" t="s">
        <v>40</v>
      </c>
      <c r="C11" s="139">
        <v>2076335112.5634</v>
      </c>
      <c r="D11" s="140"/>
      <c r="E11" s="141"/>
      <c r="F11" s="592"/>
    </row>
    <row r="12" spans="1:6">
      <c r="A12" s="94">
        <v>6.2</v>
      </c>
      <c r="B12" s="258" t="s">
        <v>41</v>
      </c>
      <c r="C12" s="139">
        <v>-75031483.648699999</v>
      </c>
      <c r="D12" s="140"/>
      <c r="E12" s="141"/>
      <c r="F12" s="592"/>
    </row>
    <row r="13" spans="1:6">
      <c r="A13" s="94" t="s">
        <v>710</v>
      </c>
      <c r="B13" s="143" t="s">
        <v>712</v>
      </c>
      <c r="C13" s="139">
        <v>31668431.612517763</v>
      </c>
      <c r="D13" s="140"/>
      <c r="E13" s="141"/>
      <c r="F13" s="592"/>
    </row>
    <row r="14" spans="1:6">
      <c r="A14" s="94" t="s">
        <v>711</v>
      </c>
      <c r="B14" s="143" t="s">
        <v>713</v>
      </c>
      <c r="C14" s="139"/>
      <c r="D14" s="140"/>
      <c r="E14" s="141"/>
      <c r="F14" s="592"/>
    </row>
    <row r="15" spans="1:6">
      <c r="A15" s="94">
        <v>6</v>
      </c>
      <c r="B15" s="136" t="s">
        <v>42</v>
      </c>
      <c r="C15" s="142">
        <f>C11+C12</f>
        <v>2001303628.9147</v>
      </c>
      <c r="D15" s="140"/>
      <c r="E15" s="135"/>
      <c r="F15" s="592"/>
    </row>
    <row r="16" spans="1:6">
      <c r="A16" s="94">
        <v>7</v>
      </c>
      <c r="B16" s="136" t="s">
        <v>43</v>
      </c>
      <c r="C16" s="137">
        <v>27687969.571300004</v>
      </c>
      <c r="D16" s="138"/>
      <c r="E16" s="135"/>
      <c r="F16" s="592"/>
    </row>
    <row r="17" spans="1:6">
      <c r="A17" s="94">
        <v>8</v>
      </c>
      <c r="B17" s="285" t="s">
        <v>198</v>
      </c>
      <c r="C17" s="137">
        <v>6640620.3550000004</v>
      </c>
      <c r="D17" s="138"/>
      <c r="E17" s="135"/>
      <c r="F17" s="592"/>
    </row>
    <row r="18" spans="1:6">
      <c r="A18" s="94">
        <v>9</v>
      </c>
      <c r="B18" s="136" t="s">
        <v>44</v>
      </c>
      <c r="C18" s="137">
        <v>17062704.66</v>
      </c>
      <c r="D18" s="138"/>
      <c r="E18" s="135"/>
      <c r="F18" s="592"/>
    </row>
    <row r="19" spans="1:6">
      <c r="A19" s="94">
        <v>9.1</v>
      </c>
      <c r="B19" s="143" t="s">
        <v>88</v>
      </c>
      <c r="C19" s="139"/>
      <c r="D19" s="138"/>
      <c r="E19" s="135"/>
      <c r="F19" s="592"/>
    </row>
    <row r="20" spans="1:6">
      <c r="A20" s="94">
        <v>9.1999999999999993</v>
      </c>
      <c r="B20" s="143" t="s">
        <v>89</v>
      </c>
      <c r="C20" s="139"/>
      <c r="D20" s="138"/>
      <c r="E20" s="135"/>
      <c r="F20" s="592"/>
    </row>
    <row r="21" spans="1:6">
      <c r="A21" s="94">
        <v>9.3000000000000007</v>
      </c>
      <c r="B21" s="259" t="s">
        <v>267</v>
      </c>
      <c r="C21" s="139"/>
      <c r="D21" s="138"/>
      <c r="E21" s="135"/>
      <c r="F21" s="592"/>
    </row>
    <row r="22" spans="1:6">
      <c r="A22" s="94">
        <v>10</v>
      </c>
      <c r="B22" s="136" t="s">
        <v>45</v>
      </c>
      <c r="C22" s="137">
        <v>125306752.65000001</v>
      </c>
      <c r="D22" s="138"/>
      <c r="E22" s="135"/>
      <c r="F22" s="592"/>
    </row>
    <row r="23" spans="1:6">
      <c r="A23" s="94">
        <v>10.1</v>
      </c>
      <c r="B23" s="143" t="s">
        <v>90</v>
      </c>
      <c r="C23" s="137">
        <v>8510147.0500000007</v>
      </c>
      <c r="D23" s="144" t="s">
        <v>91</v>
      </c>
      <c r="E23" s="135"/>
      <c r="F23" s="592"/>
    </row>
    <row r="24" spans="1:6">
      <c r="A24" s="94">
        <v>11</v>
      </c>
      <c r="B24" s="145" t="s">
        <v>46</v>
      </c>
      <c r="C24" s="137">
        <v>31600593.317500003</v>
      </c>
      <c r="D24" s="147"/>
      <c r="E24" s="135"/>
      <c r="F24" s="592"/>
    </row>
    <row r="25" spans="1:6" ht="15">
      <c r="A25" s="94">
        <v>12</v>
      </c>
      <c r="B25" s="148" t="s">
        <v>47</v>
      </c>
      <c r="C25" s="149">
        <f>SUM(C6:C10,C15:C18,C22,C24)</f>
        <v>3092391711.1771998</v>
      </c>
      <c r="D25" s="150"/>
      <c r="E25" s="151"/>
      <c r="F25" s="592"/>
    </row>
    <row r="26" spans="1:6">
      <c r="A26" s="94">
        <v>13</v>
      </c>
      <c r="B26" s="136" t="s">
        <v>49</v>
      </c>
      <c r="C26" s="152">
        <v>15001144.460000001</v>
      </c>
      <c r="D26" s="153"/>
      <c r="E26" s="135"/>
      <c r="F26" s="592"/>
    </row>
    <row r="27" spans="1:6">
      <c r="A27" s="94">
        <v>14</v>
      </c>
      <c r="B27" s="136" t="s">
        <v>50</v>
      </c>
      <c r="C27" s="137">
        <v>483686383.26769996</v>
      </c>
      <c r="D27" s="138"/>
      <c r="E27" s="135"/>
      <c r="F27" s="592"/>
    </row>
    <row r="28" spans="1:6">
      <c r="A28" s="94">
        <v>15</v>
      </c>
      <c r="B28" s="136" t="s">
        <v>51</v>
      </c>
      <c r="C28" s="137">
        <v>411958400.85500002</v>
      </c>
      <c r="D28" s="138"/>
      <c r="E28" s="135"/>
      <c r="F28" s="592"/>
    </row>
    <row r="29" spans="1:6">
      <c r="A29" s="94">
        <v>16</v>
      </c>
      <c r="B29" s="136" t="s">
        <v>52</v>
      </c>
      <c r="C29" s="137">
        <v>1057686034.4203999</v>
      </c>
      <c r="D29" s="138"/>
      <c r="E29" s="135"/>
      <c r="F29" s="592"/>
    </row>
    <row r="30" spans="1:6">
      <c r="A30" s="94">
        <v>17</v>
      </c>
      <c r="B30" s="136" t="s">
        <v>53</v>
      </c>
      <c r="C30" s="137">
        <v>0</v>
      </c>
      <c r="D30" s="138"/>
      <c r="E30" s="135"/>
      <c r="F30" s="592"/>
    </row>
    <row r="31" spans="1:6">
      <c r="A31" s="94">
        <v>18</v>
      </c>
      <c r="B31" s="136" t="s">
        <v>54</v>
      </c>
      <c r="C31" s="137">
        <v>629368078.24380004</v>
      </c>
      <c r="D31" s="138"/>
      <c r="E31" s="135"/>
      <c r="F31" s="592"/>
    </row>
    <row r="32" spans="1:6">
      <c r="A32" s="94">
        <v>19</v>
      </c>
      <c r="B32" s="136" t="s">
        <v>55</v>
      </c>
      <c r="C32" s="137">
        <v>18690063.221299998</v>
      </c>
      <c r="D32" s="138"/>
      <c r="E32" s="135"/>
      <c r="F32" s="592"/>
    </row>
    <row r="33" spans="1:6">
      <c r="A33" s="94">
        <v>20</v>
      </c>
      <c r="B33" s="136" t="s">
        <v>56</v>
      </c>
      <c r="C33" s="137">
        <v>43181361.633000001</v>
      </c>
      <c r="D33" s="138"/>
      <c r="E33" s="135"/>
      <c r="F33" s="592"/>
    </row>
    <row r="34" spans="1:6">
      <c r="A34" s="94">
        <v>20.100000000000001</v>
      </c>
      <c r="B34" s="154" t="s">
        <v>715</v>
      </c>
      <c r="C34" s="146"/>
      <c r="D34" s="147"/>
      <c r="E34" s="135"/>
      <c r="F34" s="592"/>
    </row>
    <row r="35" spans="1:6">
      <c r="A35" s="94">
        <v>21</v>
      </c>
      <c r="B35" s="145" t="s">
        <v>57</v>
      </c>
      <c r="C35" s="146">
        <v>56505800</v>
      </c>
      <c r="D35" s="147"/>
      <c r="E35" s="135"/>
      <c r="F35" s="592"/>
    </row>
    <row r="36" spans="1:6">
      <c r="A36" s="94">
        <v>21.1</v>
      </c>
      <c r="B36" s="154" t="s">
        <v>714</v>
      </c>
      <c r="C36" s="146">
        <v>51209880</v>
      </c>
      <c r="D36" s="155"/>
      <c r="E36" s="135"/>
      <c r="F36" s="592"/>
    </row>
    <row r="37" spans="1:6" ht="15">
      <c r="A37" s="94">
        <v>22</v>
      </c>
      <c r="B37" s="148" t="s">
        <v>58</v>
      </c>
      <c r="C37" s="149">
        <f>SUM(C26:C35)</f>
        <v>2716077266.1012001</v>
      </c>
      <c r="D37" s="150"/>
      <c r="E37" s="151"/>
      <c r="F37" s="592"/>
    </row>
    <row r="38" spans="1:6">
      <c r="A38" s="94">
        <v>23</v>
      </c>
      <c r="B38" s="145" t="s">
        <v>60</v>
      </c>
      <c r="C38" s="137">
        <v>17215401</v>
      </c>
      <c r="D38" s="138"/>
      <c r="E38" s="135"/>
      <c r="F38" s="592"/>
    </row>
    <row r="39" spans="1:6">
      <c r="A39" s="94">
        <v>24</v>
      </c>
      <c r="B39" s="145" t="s">
        <v>61</v>
      </c>
      <c r="C39" s="137">
        <v>0</v>
      </c>
      <c r="D39" s="138"/>
      <c r="E39" s="135"/>
      <c r="F39" s="592"/>
    </row>
    <row r="40" spans="1:6">
      <c r="A40" s="94">
        <v>25</v>
      </c>
      <c r="B40" s="145" t="s">
        <v>62</v>
      </c>
      <c r="C40" s="137">
        <v>0</v>
      </c>
      <c r="D40" s="138"/>
      <c r="E40" s="135"/>
      <c r="F40" s="592"/>
    </row>
    <row r="41" spans="1:6">
      <c r="A41" s="94">
        <v>26</v>
      </c>
      <c r="B41" s="145" t="s">
        <v>63</v>
      </c>
      <c r="C41" s="137">
        <v>102555387.72999999</v>
      </c>
      <c r="D41" s="138"/>
      <c r="E41" s="135"/>
      <c r="F41" s="592"/>
    </row>
    <row r="42" spans="1:6">
      <c r="A42" s="94">
        <v>27</v>
      </c>
      <c r="B42" s="145" t="s">
        <v>64</v>
      </c>
      <c r="C42" s="137">
        <v>189397311.25</v>
      </c>
      <c r="D42" s="138"/>
      <c r="E42" s="135"/>
      <c r="F42" s="592"/>
    </row>
    <row r="43" spans="1:6">
      <c r="A43" s="94">
        <v>28</v>
      </c>
      <c r="B43" s="145" t="s">
        <v>65</v>
      </c>
      <c r="C43" s="137">
        <v>53210416.602000043</v>
      </c>
      <c r="D43" s="138"/>
      <c r="E43" s="135"/>
      <c r="F43" s="592"/>
    </row>
    <row r="44" spans="1:6">
      <c r="A44" s="94">
        <v>29</v>
      </c>
      <c r="B44" s="145" t="s">
        <v>66</v>
      </c>
      <c r="C44" s="137">
        <v>13935928.140000001</v>
      </c>
      <c r="D44" s="138"/>
      <c r="E44" s="135"/>
      <c r="F44" s="592"/>
    </row>
    <row r="45" spans="1:6" ht="15.75" thickBot="1">
      <c r="A45" s="156">
        <v>30</v>
      </c>
      <c r="B45" s="157" t="s">
        <v>265</v>
      </c>
      <c r="C45" s="158">
        <f>SUM(C38:C44)</f>
        <v>376314444.72200006</v>
      </c>
      <c r="D45" s="159"/>
      <c r="E45" s="151"/>
      <c r="F45" s="59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F50" sqref="F50"/>
    </sheetView>
  </sheetViews>
  <sheetFormatPr defaultColWidth="9.140625" defaultRowHeight="12.75"/>
  <cols>
    <col min="1" max="1" width="10.42578125" style="4" bestFit="1" customWidth="1"/>
    <col min="2" max="2" width="95" style="4" customWidth="1"/>
    <col min="3" max="3" width="15" style="4" bestFit="1" customWidth="1"/>
    <col min="4" max="4" width="16.5703125" style="4" bestFit="1" customWidth="1"/>
    <col min="5" max="5" width="14" style="4" bestFit="1" customWidth="1"/>
    <col min="6" max="6" width="16.5703125" style="4" bestFit="1" customWidth="1"/>
    <col min="7" max="7" width="15" style="4" bestFit="1" customWidth="1"/>
    <col min="8" max="8" width="13.42578125" style="4" bestFit="1" customWidth="1"/>
    <col min="9" max="9" width="14" style="4" bestFit="1" customWidth="1"/>
    <col min="10" max="10" width="13.42578125" style="4" bestFit="1" customWidth="1"/>
    <col min="11" max="11" width="15" style="4" bestFit="1" customWidth="1"/>
    <col min="12" max="12" width="13.140625" style="46" bestFit="1" customWidth="1"/>
    <col min="13" max="13" width="16.5703125" style="46" bestFit="1" customWidth="1"/>
    <col min="14" max="14" width="15" style="46" bestFit="1" customWidth="1"/>
    <col min="15" max="15" width="14" style="46" bestFit="1" customWidth="1"/>
    <col min="16" max="16" width="13.140625" style="46" bestFit="1" customWidth="1"/>
    <col min="17" max="17" width="14.7109375" style="46" customWidth="1"/>
    <col min="18" max="18" width="13.140625" style="46" bestFit="1" customWidth="1"/>
    <col min="19" max="19" width="34.85546875" style="46" customWidth="1"/>
    <col min="20" max="16384" width="9.140625" style="46"/>
  </cols>
  <sheetData>
    <row r="1" spans="1:19">
      <c r="A1" s="2" t="s">
        <v>30</v>
      </c>
      <c r="B1" s="3" t="str">
        <f>'Info '!C2</f>
        <v>JSC "BASISBANK"</v>
      </c>
    </row>
    <row r="2" spans="1:19">
      <c r="A2" s="2" t="s">
        <v>31</v>
      </c>
      <c r="B2" s="628">
        <f>'1. key ratios '!$B$2</f>
        <v>44926</v>
      </c>
    </row>
    <row r="4" spans="1:19" ht="26.25" thickBot="1">
      <c r="A4" s="4" t="s">
        <v>248</v>
      </c>
      <c r="B4" s="309" t="s">
        <v>374</v>
      </c>
    </row>
    <row r="5" spans="1:19" s="295" customFormat="1">
      <c r="A5" s="290"/>
      <c r="B5" s="291"/>
      <c r="C5" s="292" t="s">
        <v>0</v>
      </c>
      <c r="D5" s="292" t="s">
        <v>1</v>
      </c>
      <c r="E5" s="292" t="s">
        <v>2</v>
      </c>
      <c r="F5" s="292" t="s">
        <v>3</v>
      </c>
      <c r="G5" s="292" t="s">
        <v>4</v>
      </c>
      <c r="H5" s="292" t="s">
        <v>5</v>
      </c>
      <c r="I5" s="292" t="s">
        <v>8</v>
      </c>
      <c r="J5" s="292" t="s">
        <v>9</v>
      </c>
      <c r="K5" s="292" t="s">
        <v>10</v>
      </c>
      <c r="L5" s="292" t="s">
        <v>11</v>
      </c>
      <c r="M5" s="292" t="s">
        <v>12</v>
      </c>
      <c r="N5" s="292" t="s">
        <v>13</v>
      </c>
      <c r="O5" s="292" t="s">
        <v>357</v>
      </c>
      <c r="P5" s="292" t="s">
        <v>358</v>
      </c>
      <c r="Q5" s="292" t="s">
        <v>359</v>
      </c>
      <c r="R5" s="293" t="s">
        <v>360</v>
      </c>
      <c r="S5" s="294" t="s">
        <v>361</v>
      </c>
    </row>
    <row r="6" spans="1:19" s="295" customFormat="1" ht="99" customHeight="1">
      <c r="A6" s="296"/>
      <c r="B6" s="700" t="s">
        <v>362</v>
      </c>
      <c r="C6" s="696">
        <v>0</v>
      </c>
      <c r="D6" s="697"/>
      <c r="E6" s="696">
        <v>0.2</v>
      </c>
      <c r="F6" s="697"/>
      <c r="G6" s="696">
        <v>0.35</v>
      </c>
      <c r="H6" s="697"/>
      <c r="I6" s="696">
        <v>0.5</v>
      </c>
      <c r="J6" s="697"/>
      <c r="K6" s="696">
        <v>0.75</v>
      </c>
      <c r="L6" s="697"/>
      <c r="M6" s="696">
        <v>1</v>
      </c>
      <c r="N6" s="697"/>
      <c r="O6" s="696">
        <v>1.5</v>
      </c>
      <c r="P6" s="697"/>
      <c r="Q6" s="696">
        <v>2.5</v>
      </c>
      <c r="R6" s="697"/>
      <c r="S6" s="698" t="s">
        <v>247</v>
      </c>
    </row>
    <row r="7" spans="1:19" s="295" customFormat="1" ht="30.75" customHeight="1">
      <c r="A7" s="296"/>
      <c r="B7" s="701"/>
      <c r="C7" s="286" t="s">
        <v>250</v>
      </c>
      <c r="D7" s="286" t="s">
        <v>249</v>
      </c>
      <c r="E7" s="286" t="s">
        <v>250</v>
      </c>
      <c r="F7" s="286" t="s">
        <v>249</v>
      </c>
      <c r="G7" s="286" t="s">
        <v>250</v>
      </c>
      <c r="H7" s="286" t="s">
        <v>249</v>
      </c>
      <c r="I7" s="286" t="s">
        <v>250</v>
      </c>
      <c r="J7" s="286" t="s">
        <v>249</v>
      </c>
      <c r="K7" s="286" t="s">
        <v>250</v>
      </c>
      <c r="L7" s="286" t="s">
        <v>249</v>
      </c>
      <c r="M7" s="286" t="s">
        <v>250</v>
      </c>
      <c r="N7" s="286" t="s">
        <v>249</v>
      </c>
      <c r="O7" s="286" t="s">
        <v>250</v>
      </c>
      <c r="P7" s="286" t="s">
        <v>249</v>
      </c>
      <c r="Q7" s="286" t="s">
        <v>250</v>
      </c>
      <c r="R7" s="286" t="s">
        <v>249</v>
      </c>
      <c r="S7" s="699"/>
    </row>
    <row r="8" spans="1:19" s="162" customFormat="1">
      <c r="A8" s="160">
        <v>1</v>
      </c>
      <c r="B8" s="1" t="s">
        <v>95</v>
      </c>
      <c r="C8" s="612">
        <v>385198743.93000001</v>
      </c>
      <c r="D8" s="612"/>
      <c r="E8" s="612">
        <v>0</v>
      </c>
      <c r="F8" s="612"/>
      <c r="G8" s="612">
        <v>0</v>
      </c>
      <c r="H8" s="612"/>
      <c r="I8" s="612">
        <v>0</v>
      </c>
      <c r="J8" s="612"/>
      <c r="K8" s="612">
        <v>0</v>
      </c>
      <c r="L8" s="612"/>
      <c r="M8" s="612">
        <v>302858744.04960001</v>
      </c>
      <c r="N8" s="612"/>
      <c r="O8" s="612">
        <v>0</v>
      </c>
      <c r="P8" s="612"/>
      <c r="Q8" s="612">
        <v>0</v>
      </c>
      <c r="R8" s="612"/>
      <c r="S8" s="310">
        <f>$C$6*SUM(C8:D8)+$E$6*SUM(E8:F8)+$G$6*SUM(G8:H8)+$I$6*SUM(I8:J8)+$K$6*SUM(K8:L8)+$M$6*SUM(M8:N8)+$O$6*SUM(O8:P8)+$Q$6*SUM(Q8:R8)</f>
        <v>302858744.04960001</v>
      </c>
    </row>
    <row r="9" spans="1:19" s="162" customFormat="1">
      <c r="A9" s="160">
        <v>2</v>
      </c>
      <c r="B9" s="1" t="s">
        <v>96</v>
      </c>
      <c r="C9" s="612">
        <v>0</v>
      </c>
      <c r="D9" s="612"/>
      <c r="E9" s="612">
        <v>0</v>
      </c>
      <c r="F9" s="612"/>
      <c r="G9" s="612">
        <v>0</v>
      </c>
      <c r="H9" s="612"/>
      <c r="I9" s="612">
        <v>0</v>
      </c>
      <c r="J9" s="612"/>
      <c r="K9" s="612">
        <v>0</v>
      </c>
      <c r="L9" s="612"/>
      <c r="M9" s="612">
        <v>0</v>
      </c>
      <c r="N9" s="612"/>
      <c r="O9" s="612">
        <v>0</v>
      </c>
      <c r="P9" s="612"/>
      <c r="Q9" s="612">
        <v>0</v>
      </c>
      <c r="R9" s="612"/>
      <c r="S9" s="310">
        <f t="shared" ref="S9:S21" si="0">$C$6*SUM(C9:D9)+$E$6*SUM(E9:F9)+$G$6*SUM(G9:H9)+$I$6*SUM(I9:J9)+$K$6*SUM(K9:L9)+$M$6*SUM(M9:N9)+$O$6*SUM(O9:P9)+$Q$6*SUM(Q9:R9)</f>
        <v>0</v>
      </c>
    </row>
    <row r="10" spans="1:19" s="162" customFormat="1">
      <c r="A10" s="160">
        <v>3</v>
      </c>
      <c r="B10" s="1" t="s">
        <v>268</v>
      </c>
      <c r="C10" s="612">
        <v>0</v>
      </c>
      <c r="D10" s="612">
        <v>0</v>
      </c>
      <c r="E10" s="612">
        <v>0</v>
      </c>
      <c r="F10" s="612">
        <v>0</v>
      </c>
      <c r="G10" s="612">
        <v>0</v>
      </c>
      <c r="H10" s="612">
        <v>0</v>
      </c>
      <c r="I10" s="612">
        <v>0</v>
      </c>
      <c r="J10" s="612">
        <v>0</v>
      </c>
      <c r="K10" s="612">
        <v>0</v>
      </c>
      <c r="L10" s="612">
        <v>0</v>
      </c>
      <c r="M10" s="612">
        <v>38238300.690099999</v>
      </c>
      <c r="N10" s="612">
        <v>0</v>
      </c>
      <c r="O10" s="612">
        <v>0</v>
      </c>
      <c r="P10" s="612">
        <v>0</v>
      </c>
      <c r="Q10" s="612">
        <v>0</v>
      </c>
      <c r="R10" s="612">
        <v>0</v>
      </c>
      <c r="S10" s="310">
        <f t="shared" si="0"/>
        <v>38238300.690099999</v>
      </c>
    </row>
    <row r="11" spans="1:19" s="162" customFormat="1">
      <c r="A11" s="160">
        <v>4</v>
      </c>
      <c r="B11" s="1" t="s">
        <v>97</v>
      </c>
      <c r="C11" s="612">
        <v>0</v>
      </c>
      <c r="D11" s="612"/>
      <c r="E11" s="612">
        <v>0</v>
      </c>
      <c r="F11" s="612"/>
      <c r="G11" s="612">
        <v>0</v>
      </c>
      <c r="H11" s="612"/>
      <c r="I11" s="612">
        <v>0</v>
      </c>
      <c r="J11" s="612"/>
      <c r="K11" s="612">
        <v>0</v>
      </c>
      <c r="L11" s="612"/>
      <c r="M11" s="612">
        <v>0</v>
      </c>
      <c r="N11" s="612"/>
      <c r="O11" s="612">
        <v>0</v>
      </c>
      <c r="P11" s="612"/>
      <c r="Q11" s="612">
        <v>0</v>
      </c>
      <c r="R11" s="612"/>
      <c r="S11" s="310">
        <f t="shared" si="0"/>
        <v>0</v>
      </c>
    </row>
    <row r="12" spans="1:19" s="162" customFormat="1">
      <c r="A12" s="160">
        <v>5</v>
      </c>
      <c r="B12" s="1" t="s">
        <v>98</v>
      </c>
      <c r="C12" s="612">
        <v>0</v>
      </c>
      <c r="D12" s="612"/>
      <c r="E12" s="612">
        <v>0</v>
      </c>
      <c r="F12" s="612"/>
      <c r="G12" s="612">
        <v>0</v>
      </c>
      <c r="H12" s="612"/>
      <c r="I12" s="612">
        <v>0</v>
      </c>
      <c r="J12" s="612"/>
      <c r="K12" s="612">
        <v>0</v>
      </c>
      <c r="L12" s="612"/>
      <c r="M12" s="612">
        <v>0</v>
      </c>
      <c r="N12" s="612"/>
      <c r="O12" s="612">
        <v>0</v>
      </c>
      <c r="P12" s="612"/>
      <c r="Q12" s="612">
        <v>0</v>
      </c>
      <c r="R12" s="612"/>
      <c r="S12" s="310">
        <f t="shared" si="0"/>
        <v>0</v>
      </c>
    </row>
    <row r="13" spans="1:19" s="162" customFormat="1">
      <c r="A13" s="160">
        <v>6</v>
      </c>
      <c r="B13" s="1" t="s">
        <v>99</v>
      </c>
      <c r="C13" s="612">
        <v>0</v>
      </c>
      <c r="D13" s="612"/>
      <c r="E13" s="612">
        <v>43281632.358500004</v>
      </c>
      <c r="F13" s="612"/>
      <c r="G13" s="612">
        <v>0</v>
      </c>
      <c r="H13" s="612"/>
      <c r="I13" s="612">
        <v>51061834.393600002</v>
      </c>
      <c r="J13" s="612"/>
      <c r="K13" s="612">
        <v>0</v>
      </c>
      <c r="L13" s="612"/>
      <c r="M13" s="612">
        <v>548860.06610000134</v>
      </c>
      <c r="N13" s="612"/>
      <c r="O13" s="612">
        <v>0</v>
      </c>
      <c r="P13" s="612"/>
      <c r="Q13" s="612">
        <v>0</v>
      </c>
      <c r="R13" s="612"/>
      <c r="S13" s="310">
        <f t="shared" si="0"/>
        <v>34736103.734600008</v>
      </c>
    </row>
    <row r="14" spans="1:19" s="162" customFormat="1">
      <c r="A14" s="160">
        <v>7</v>
      </c>
      <c r="B14" s="1" t="s">
        <v>100</v>
      </c>
      <c r="C14" s="612">
        <v>0</v>
      </c>
      <c r="D14" s="612">
        <v>0</v>
      </c>
      <c r="E14" s="612">
        <v>0</v>
      </c>
      <c r="F14" s="612">
        <v>0</v>
      </c>
      <c r="G14" s="612">
        <v>0</v>
      </c>
      <c r="H14" s="612">
        <v>30000</v>
      </c>
      <c r="I14" s="612">
        <v>0</v>
      </c>
      <c r="J14" s="612">
        <v>0</v>
      </c>
      <c r="K14" s="612">
        <v>0</v>
      </c>
      <c r="L14" s="612">
        <v>4653234.0989999995</v>
      </c>
      <c r="M14" s="612">
        <v>1079074352.691855</v>
      </c>
      <c r="N14" s="612">
        <v>170094979.11648145</v>
      </c>
      <c r="O14" s="612">
        <v>0</v>
      </c>
      <c r="P14" s="612">
        <v>0</v>
      </c>
      <c r="Q14" s="612">
        <v>0</v>
      </c>
      <c r="R14" s="612">
        <v>0</v>
      </c>
      <c r="S14" s="310">
        <f t="shared" si="0"/>
        <v>1252669757.3825865</v>
      </c>
    </row>
    <row r="15" spans="1:19" s="162" customFormat="1">
      <c r="A15" s="160">
        <v>8</v>
      </c>
      <c r="B15" s="1" t="s">
        <v>101</v>
      </c>
      <c r="C15" s="612">
        <v>0</v>
      </c>
      <c r="D15" s="612">
        <v>0</v>
      </c>
      <c r="E15" s="612">
        <v>0</v>
      </c>
      <c r="F15" s="612">
        <v>0</v>
      </c>
      <c r="G15" s="612">
        <v>0</v>
      </c>
      <c r="H15" s="612">
        <v>2884.4</v>
      </c>
      <c r="I15" s="612">
        <v>0</v>
      </c>
      <c r="J15" s="612">
        <v>0</v>
      </c>
      <c r="K15" s="612">
        <v>331975248.93385631</v>
      </c>
      <c r="L15" s="612">
        <v>323116.92891999974</v>
      </c>
      <c r="M15" s="612">
        <v>0</v>
      </c>
      <c r="N15" s="612">
        <v>224461.03999999998</v>
      </c>
      <c r="O15" s="612">
        <v>0</v>
      </c>
      <c r="P15" s="612">
        <v>23164.155000000002</v>
      </c>
      <c r="Q15" s="612">
        <v>0</v>
      </c>
      <c r="R15" s="612">
        <v>0</v>
      </c>
      <c r="S15" s="310">
        <f t="shared" si="0"/>
        <v>249483991.20958218</v>
      </c>
    </row>
    <row r="16" spans="1:19" s="162" customFormat="1">
      <c r="A16" s="160">
        <v>9</v>
      </c>
      <c r="B16" s="1" t="s">
        <v>102</v>
      </c>
      <c r="C16" s="612">
        <v>0</v>
      </c>
      <c r="D16" s="612">
        <v>0</v>
      </c>
      <c r="E16" s="612">
        <v>0</v>
      </c>
      <c r="F16" s="612">
        <v>0</v>
      </c>
      <c r="G16" s="612">
        <v>310116741.83267802</v>
      </c>
      <c r="H16" s="612">
        <v>0</v>
      </c>
      <c r="I16" s="612">
        <v>0</v>
      </c>
      <c r="J16" s="612">
        <v>0</v>
      </c>
      <c r="K16" s="612">
        <v>0</v>
      </c>
      <c r="L16" s="612">
        <v>0</v>
      </c>
      <c r="M16" s="612">
        <v>0</v>
      </c>
      <c r="N16" s="612">
        <v>0</v>
      </c>
      <c r="O16" s="612">
        <v>0</v>
      </c>
      <c r="P16" s="612">
        <v>0</v>
      </c>
      <c r="Q16" s="612">
        <v>0</v>
      </c>
      <c r="R16" s="612">
        <v>0</v>
      </c>
      <c r="S16" s="310">
        <f t="shared" si="0"/>
        <v>108540859.64143731</v>
      </c>
    </row>
    <row r="17" spans="1:19" s="162" customFormat="1">
      <c r="A17" s="160">
        <v>10</v>
      </c>
      <c r="B17" s="1" t="s">
        <v>103</v>
      </c>
      <c r="C17" s="612">
        <v>0</v>
      </c>
      <c r="D17" s="612">
        <v>0</v>
      </c>
      <c r="E17" s="612">
        <v>0</v>
      </c>
      <c r="F17" s="612">
        <v>0</v>
      </c>
      <c r="G17" s="612">
        <v>0</v>
      </c>
      <c r="H17" s="612">
        <v>0</v>
      </c>
      <c r="I17" s="612">
        <v>6762541.6631634999</v>
      </c>
      <c r="J17" s="612">
        <v>0</v>
      </c>
      <c r="K17" s="612">
        <v>0</v>
      </c>
      <c r="L17" s="612">
        <v>0</v>
      </c>
      <c r="M17" s="612">
        <v>7979269.4542993996</v>
      </c>
      <c r="N17" s="612">
        <v>0</v>
      </c>
      <c r="O17" s="612">
        <v>13569126.281233599</v>
      </c>
      <c r="P17" s="612">
        <v>0</v>
      </c>
      <c r="Q17" s="612">
        <v>0</v>
      </c>
      <c r="R17" s="612">
        <v>0</v>
      </c>
      <c r="S17" s="310">
        <f t="shared" si="0"/>
        <v>31714229.707731549</v>
      </c>
    </row>
    <row r="18" spans="1:19" s="162" customFormat="1">
      <c r="A18" s="160">
        <v>11</v>
      </c>
      <c r="B18" s="1" t="s">
        <v>104</v>
      </c>
      <c r="C18" s="612">
        <v>0</v>
      </c>
      <c r="D18" s="612">
        <v>0</v>
      </c>
      <c r="E18" s="612">
        <v>0</v>
      </c>
      <c r="F18" s="612">
        <v>0</v>
      </c>
      <c r="G18" s="612">
        <v>0</v>
      </c>
      <c r="H18" s="612">
        <v>1897.3320000000001</v>
      </c>
      <c r="I18" s="612">
        <v>0</v>
      </c>
      <c r="J18" s="612">
        <v>0</v>
      </c>
      <c r="K18" s="612">
        <v>0</v>
      </c>
      <c r="L18" s="612">
        <v>95980.600000000064</v>
      </c>
      <c r="M18" s="612">
        <v>72897081.060100496</v>
      </c>
      <c r="N18" s="612">
        <v>3450995.84</v>
      </c>
      <c r="O18" s="612">
        <v>41742509.9461786</v>
      </c>
      <c r="P18" s="612">
        <v>259829.62500000003</v>
      </c>
      <c r="Q18" s="612">
        <v>0</v>
      </c>
      <c r="R18" s="612">
        <v>0</v>
      </c>
      <c r="S18" s="310">
        <f t="shared" si="0"/>
        <v>139424235.7730684</v>
      </c>
    </row>
    <row r="19" spans="1:19" s="162" customFormat="1">
      <c r="A19" s="160">
        <v>12</v>
      </c>
      <c r="B19" s="1" t="s">
        <v>105</v>
      </c>
      <c r="C19" s="612">
        <v>0</v>
      </c>
      <c r="D19" s="612">
        <v>0</v>
      </c>
      <c r="E19" s="612">
        <v>0</v>
      </c>
      <c r="F19" s="612">
        <v>0</v>
      </c>
      <c r="G19" s="612">
        <v>0</v>
      </c>
      <c r="H19" s="612">
        <v>0</v>
      </c>
      <c r="I19" s="612">
        <v>0</v>
      </c>
      <c r="J19" s="612">
        <v>0</v>
      </c>
      <c r="K19" s="612">
        <v>0</v>
      </c>
      <c r="L19" s="612">
        <v>369661.40999999992</v>
      </c>
      <c r="M19" s="612">
        <v>1708769.8832</v>
      </c>
      <c r="N19" s="612">
        <v>44667495.202809982</v>
      </c>
      <c r="O19" s="612">
        <v>0</v>
      </c>
      <c r="P19" s="612">
        <v>0</v>
      </c>
      <c r="Q19" s="612">
        <v>0</v>
      </c>
      <c r="R19" s="612">
        <v>0</v>
      </c>
      <c r="S19" s="310">
        <f t="shared" si="0"/>
        <v>46653511.143509977</v>
      </c>
    </row>
    <row r="20" spans="1:19" s="162" customFormat="1">
      <c r="A20" s="160">
        <v>13</v>
      </c>
      <c r="B20" s="1" t="s">
        <v>246</v>
      </c>
      <c r="C20" s="612">
        <v>0</v>
      </c>
      <c r="D20" s="612"/>
      <c r="E20" s="612">
        <v>0</v>
      </c>
      <c r="F20" s="612"/>
      <c r="G20" s="612">
        <v>0</v>
      </c>
      <c r="H20" s="612"/>
      <c r="I20" s="612">
        <v>0</v>
      </c>
      <c r="J20" s="612"/>
      <c r="K20" s="612">
        <v>0</v>
      </c>
      <c r="L20" s="612"/>
      <c r="M20" s="612">
        <v>0</v>
      </c>
      <c r="N20" s="612"/>
      <c r="O20" s="612">
        <v>0</v>
      </c>
      <c r="P20" s="612"/>
      <c r="Q20" s="612">
        <v>0</v>
      </c>
      <c r="R20" s="612"/>
      <c r="S20" s="310">
        <f t="shared" si="0"/>
        <v>0</v>
      </c>
    </row>
    <row r="21" spans="1:19" s="162" customFormat="1">
      <c r="A21" s="160">
        <v>14</v>
      </c>
      <c r="B21" s="1" t="s">
        <v>107</v>
      </c>
      <c r="C21" s="612">
        <v>75012673.146899998</v>
      </c>
      <c r="D21" s="612">
        <v>0</v>
      </c>
      <c r="E21" s="612">
        <v>2851132.594</v>
      </c>
      <c r="F21" s="612">
        <v>0</v>
      </c>
      <c r="G21" s="612">
        <v>0</v>
      </c>
      <c r="H21" s="612">
        <v>217874.89559999999</v>
      </c>
      <c r="I21" s="612">
        <v>0</v>
      </c>
      <c r="J21" s="612">
        <v>0</v>
      </c>
      <c r="K21" s="612">
        <v>0</v>
      </c>
      <c r="L21" s="612">
        <v>5200618.6929499749</v>
      </c>
      <c r="M21" s="612">
        <v>325209807.34725523</v>
      </c>
      <c r="N21" s="612">
        <v>12082850.977010027</v>
      </c>
      <c r="O21" s="612">
        <v>0</v>
      </c>
      <c r="P21" s="612">
        <v>55542.927799999998</v>
      </c>
      <c r="Q21" s="612">
        <v>17000000</v>
      </c>
      <c r="R21" s="612">
        <v>0</v>
      </c>
      <c r="S21" s="310">
        <f t="shared" si="0"/>
        <v>384422919.46793777</v>
      </c>
    </row>
    <row r="22" spans="1:19" ht="13.5" thickBot="1">
      <c r="A22" s="163"/>
      <c r="B22" s="164" t="s">
        <v>108</v>
      </c>
      <c r="C22" s="165">
        <f>SUM(C8:C21)</f>
        <v>460211417.07690001</v>
      </c>
      <c r="D22" s="165">
        <f t="shared" ref="D22:J22" si="1">SUM(D8:D21)</f>
        <v>0</v>
      </c>
      <c r="E22" s="165">
        <f t="shared" si="1"/>
        <v>46132764.952500001</v>
      </c>
      <c r="F22" s="165">
        <f t="shared" si="1"/>
        <v>0</v>
      </c>
      <c r="G22" s="165">
        <f t="shared" si="1"/>
        <v>310116741.83267802</v>
      </c>
      <c r="H22" s="165">
        <f t="shared" si="1"/>
        <v>252656.62760000001</v>
      </c>
      <c r="I22" s="165">
        <f t="shared" si="1"/>
        <v>57824376.0567635</v>
      </c>
      <c r="J22" s="165">
        <f t="shared" si="1"/>
        <v>0</v>
      </c>
      <c r="K22" s="165">
        <f t="shared" ref="K22:S22" si="2">SUM(K8:K21)</f>
        <v>331975248.93385631</v>
      </c>
      <c r="L22" s="165">
        <f t="shared" si="2"/>
        <v>10642611.730869975</v>
      </c>
      <c r="M22" s="165">
        <f t="shared" si="2"/>
        <v>1828515185.2425101</v>
      </c>
      <c r="N22" s="165">
        <f t="shared" si="2"/>
        <v>230520782.17630148</v>
      </c>
      <c r="O22" s="165">
        <f t="shared" si="2"/>
        <v>55311636.227412201</v>
      </c>
      <c r="P22" s="165">
        <f t="shared" si="2"/>
        <v>338536.70780000003</v>
      </c>
      <c r="Q22" s="165">
        <f t="shared" si="2"/>
        <v>17000000</v>
      </c>
      <c r="R22" s="165">
        <f t="shared" si="2"/>
        <v>0</v>
      </c>
      <c r="S22" s="311">
        <f t="shared" si="2"/>
        <v>2588742652.8001533</v>
      </c>
    </row>
    <row r="24" spans="1:19">
      <c r="C24" s="219"/>
      <c r="D24" s="219"/>
      <c r="E24" s="219"/>
      <c r="F24" s="219"/>
      <c r="G24" s="219"/>
      <c r="H24" s="219"/>
      <c r="I24" s="219"/>
      <c r="J24" s="219"/>
      <c r="K24" s="219"/>
      <c r="L24" s="219"/>
      <c r="M24" s="219"/>
      <c r="N24" s="219"/>
      <c r="O24" s="219"/>
      <c r="P24" s="219"/>
      <c r="Q24" s="219"/>
      <c r="R24" s="219"/>
      <c r="S24" s="219"/>
    </row>
    <row r="26" spans="1:19">
      <c r="C26" s="671"/>
      <c r="D26" s="671"/>
      <c r="E26" s="671"/>
      <c r="F26" s="671"/>
      <c r="G26" s="671"/>
      <c r="H26" s="671"/>
      <c r="I26" s="671"/>
      <c r="J26" s="671"/>
      <c r="K26" s="671"/>
      <c r="L26" s="671"/>
      <c r="M26" s="671"/>
      <c r="N26" s="671"/>
      <c r="O26" s="671"/>
      <c r="P26" s="671"/>
      <c r="Q26" s="671"/>
      <c r="R26" s="671"/>
      <c r="S26" s="671"/>
    </row>
    <row r="27" spans="1:19">
      <c r="C27" s="671"/>
      <c r="D27" s="671"/>
      <c r="E27" s="671"/>
      <c r="F27" s="671"/>
      <c r="G27" s="671"/>
      <c r="H27" s="671"/>
      <c r="I27" s="671"/>
      <c r="J27" s="671"/>
      <c r="K27" s="671"/>
      <c r="L27" s="671"/>
      <c r="M27" s="671"/>
      <c r="N27" s="671"/>
      <c r="O27" s="671"/>
      <c r="P27" s="671"/>
      <c r="Q27" s="671"/>
      <c r="R27" s="671"/>
      <c r="S27" s="671"/>
    </row>
    <row r="28" spans="1:19">
      <c r="C28" s="671"/>
      <c r="D28" s="671"/>
      <c r="E28" s="671"/>
      <c r="F28" s="671"/>
      <c r="G28" s="671"/>
      <c r="H28" s="671"/>
      <c r="I28" s="671"/>
      <c r="J28" s="671"/>
      <c r="K28" s="671"/>
      <c r="L28" s="671"/>
      <c r="M28" s="671"/>
      <c r="N28" s="671"/>
      <c r="O28" s="671"/>
      <c r="P28" s="671"/>
      <c r="Q28" s="671"/>
      <c r="R28" s="671"/>
      <c r="S28" s="671"/>
    </row>
    <row r="29" spans="1:19">
      <c r="C29" s="671"/>
      <c r="D29" s="671"/>
      <c r="E29" s="671"/>
      <c r="F29" s="671"/>
      <c r="G29" s="671"/>
      <c r="H29" s="671"/>
      <c r="I29" s="671"/>
      <c r="J29" s="671"/>
      <c r="K29" s="671"/>
      <c r="L29" s="671"/>
      <c r="M29" s="671"/>
      <c r="N29" s="671"/>
      <c r="O29" s="671"/>
      <c r="P29" s="671"/>
      <c r="Q29" s="671"/>
      <c r="R29" s="671"/>
      <c r="S29" s="671"/>
    </row>
    <row r="30" spans="1:19">
      <c r="C30" s="671"/>
      <c r="D30" s="671"/>
      <c r="E30" s="671"/>
      <c r="F30" s="671"/>
      <c r="G30" s="671"/>
      <c r="H30" s="671"/>
      <c r="I30" s="671"/>
      <c r="J30" s="671"/>
      <c r="K30" s="671"/>
      <c r="L30" s="671"/>
      <c r="M30" s="671"/>
      <c r="N30" s="671"/>
      <c r="O30" s="671"/>
      <c r="P30" s="671"/>
      <c r="Q30" s="671"/>
      <c r="R30" s="671"/>
      <c r="S30" s="671"/>
    </row>
    <row r="31" spans="1:19">
      <c r="C31" s="671"/>
      <c r="D31" s="671"/>
      <c r="E31" s="671"/>
      <c r="F31" s="671"/>
      <c r="G31" s="671"/>
      <c r="H31" s="671"/>
      <c r="I31" s="671"/>
      <c r="J31" s="671"/>
      <c r="K31" s="671"/>
      <c r="L31" s="671"/>
      <c r="M31" s="671"/>
      <c r="N31" s="671"/>
      <c r="O31" s="671"/>
      <c r="P31" s="671"/>
      <c r="Q31" s="671"/>
      <c r="R31" s="671"/>
      <c r="S31" s="671"/>
    </row>
    <row r="32" spans="1:19">
      <c r="C32" s="671"/>
      <c r="D32" s="671"/>
      <c r="E32" s="671"/>
      <c r="F32" s="671"/>
      <c r="G32" s="671"/>
      <c r="H32" s="671"/>
      <c r="I32" s="671"/>
      <c r="J32" s="671"/>
      <c r="K32" s="671"/>
      <c r="L32" s="671"/>
      <c r="M32" s="671"/>
      <c r="N32" s="671"/>
      <c r="O32" s="671"/>
      <c r="P32" s="671"/>
      <c r="Q32" s="671"/>
      <c r="R32" s="671"/>
      <c r="S32" s="671"/>
    </row>
    <row r="33" spans="3:19">
      <c r="C33" s="671"/>
      <c r="D33" s="671"/>
      <c r="E33" s="671"/>
      <c r="F33" s="671"/>
      <c r="G33" s="671"/>
      <c r="H33" s="671"/>
      <c r="I33" s="671"/>
      <c r="J33" s="671"/>
      <c r="K33" s="671"/>
      <c r="L33" s="671"/>
      <c r="M33" s="671"/>
      <c r="N33" s="671"/>
      <c r="O33" s="671"/>
      <c r="P33" s="671"/>
      <c r="Q33" s="671"/>
      <c r="R33" s="671"/>
      <c r="S33" s="671"/>
    </row>
    <row r="34" spans="3:19">
      <c r="C34" s="671"/>
      <c r="D34" s="671"/>
      <c r="E34" s="671"/>
      <c r="F34" s="671"/>
      <c r="G34" s="671"/>
      <c r="H34" s="671"/>
      <c r="I34" s="671"/>
      <c r="J34" s="671"/>
      <c r="K34" s="671"/>
      <c r="L34" s="671"/>
      <c r="M34" s="671"/>
      <c r="N34" s="671"/>
      <c r="O34" s="671"/>
      <c r="P34" s="671"/>
      <c r="Q34" s="671"/>
      <c r="R34" s="671"/>
      <c r="S34" s="671"/>
    </row>
    <row r="35" spans="3:19">
      <c r="C35" s="671"/>
      <c r="D35" s="671"/>
      <c r="E35" s="671"/>
      <c r="F35" s="671"/>
      <c r="G35" s="671"/>
      <c r="H35" s="671"/>
      <c r="I35" s="671"/>
      <c r="J35" s="671"/>
      <c r="K35" s="671"/>
      <c r="L35" s="671"/>
      <c r="M35" s="671"/>
      <c r="N35" s="671"/>
      <c r="O35" s="671"/>
      <c r="P35" s="671"/>
      <c r="Q35" s="671"/>
      <c r="R35" s="671"/>
      <c r="S35" s="671"/>
    </row>
    <row r="36" spans="3:19">
      <c r="C36" s="671"/>
      <c r="D36" s="671"/>
      <c r="E36" s="671"/>
      <c r="F36" s="671"/>
      <c r="G36" s="671"/>
      <c r="H36" s="671"/>
      <c r="I36" s="671"/>
      <c r="J36" s="671"/>
      <c r="K36" s="671"/>
      <c r="L36" s="671"/>
      <c r="M36" s="671"/>
      <c r="N36" s="671"/>
      <c r="O36" s="671"/>
      <c r="P36" s="671"/>
      <c r="Q36" s="671"/>
      <c r="R36" s="671"/>
      <c r="S36" s="671"/>
    </row>
    <row r="37" spans="3:19">
      <c r="C37" s="671"/>
      <c r="D37" s="671"/>
      <c r="E37" s="671"/>
      <c r="F37" s="671"/>
      <c r="G37" s="671"/>
      <c r="H37" s="671"/>
      <c r="I37" s="671"/>
      <c r="J37" s="671"/>
      <c r="K37" s="671"/>
      <c r="L37" s="671"/>
      <c r="M37" s="671"/>
      <c r="N37" s="671"/>
      <c r="O37" s="671"/>
      <c r="P37" s="671"/>
      <c r="Q37" s="671"/>
      <c r="R37" s="671"/>
      <c r="S37" s="671"/>
    </row>
    <row r="38" spans="3:19">
      <c r="C38" s="671"/>
      <c r="D38" s="671"/>
      <c r="E38" s="671"/>
      <c r="F38" s="671"/>
      <c r="G38" s="671"/>
      <c r="H38" s="671"/>
      <c r="I38" s="671"/>
      <c r="J38" s="671"/>
      <c r="K38" s="671"/>
      <c r="L38" s="671"/>
      <c r="M38" s="671"/>
      <c r="N38" s="671"/>
      <c r="O38" s="671"/>
      <c r="P38" s="671"/>
      <c r="Q38" s="671"/>
      <c r="R38" s="671"/>
      <c r="S38" s="671"/>
    </row>
    <row r="39" spans="3:19">
      <c r="C39" s="671"/>
      <c r="D39" s="671"/>
      <c r="E39" s="671"/>
      <c r="F39" s="671"/>
      <c r="G39" s="671"/>
      <c r="H39" s="671"/>
      <c r="I39" s="671"/>
      <c r="J39" s="671"/>
      <c r="K39" s="671"/>
      <c r="L39" s="671"/>
      <c r="M39" s="671"/>
      <c r="N39" s="671"/>
      <c r="O39" s="671"/>
      <c r="P39" s="671"/>
      <c r="Q39" s="671"/>
      <c r="R39" s="671"/>
      <c r="S39" s="671"/>
    </row>
    <row r="40" spans="3:19">
      <c r="C40" s="671"/>
      <c r="D40" s="671"/>
      <c r="E40" s="671"/>
      <c r="F40" s="671"/>
      <c r="G40" s="671"/>
      <c r="H40" s="671"/>
      <c r="I40" s="671"/>
      <c r="J40" s="671"/>
      <c r="K40" s="671"/>
      <c r="L40" s="671"/>
      <c r="M40" s="671"/>
      <c r="N40" s="671"/>
      <c r="O40" s="671"/>
      <c r="P40" s="671"/>
      <c r="Q40" s="671"/>
      <c r="R40" s="671"/>
      <c r="S40" s="671"/>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pane xSplit="2" ySplit="6" topLeftCell="C9" activePane="bottomRight" state="frozen"/>
      <selection activeCell="B9" sqref="B9"/>
      <selection pane="topRight" activeCell="B9" sqref="B9"/>
      <selection pane="bottomLeft" activeCell="B9" sqref="B9"/>
      <selection pane="bottomRight" activeCell="E31" sqref="E31"/>
    </sheetView>
  </sheetViews>
  <sheetFormatPr defaultColWidth="9.140625" defaultRowHeight="12.75"/>
  <cols>
    <col min="1" max="1" width="10.42578125" style="4" bestFit="1" customWidth="1"/>
    <col min="2" max="2" width="63.7109375" style="4" bestFit="1" customWidth="1"/>
    <col min="3" max="3" width="19" style="4" customWidth="1"/>
    <col min="4" max="4" width="19.42578125" style="4" customWidth="1"/>
    <col min="5" max="5" width="31.140625" style="4" customWidth="1"/>
    <col min="6" max="6" width="29.140625" style="4" customWidth="1"/>
    <col min="7" max="7" width="28.42578125" style="4" customWidth="1"/>
    <col min="8" max="8" width="26.42578125" style="4" customWidth="1"/>
    <col min="9" max="9" width="23.7109375" style="4" customWidth="1"/>
    <col min="10" max="10" width="21.42578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46"/>
  </cols>
  <sheetData>
    <row r="1" spans="1:22">
      <c r="A1" s="2" t="s">
        <v>30</v>
      </c>
      <c r="B1" s="3" t="str">
        <f>'Info '!C2</f>
        <v>JSC "BASISBANK"</v>
      </c>
    </row>
    <row r="2" spans="1:22">
      <c r="A2" s="2" t="s">
        <v>31</v>
      </c>
      <c r="B2" s="628">
        <f>'1. key ratios '!$B$2</f>
        <v>44926</v>
      </c>
    </row>
    <row r="4" spans="1:22" ht="13.5" thickBot="1">
      <c r="A4" s="4" t="s">
        <v>365</v>
      </c>
      <c r="B4" s="166" t="s">
        <v>94</v>
      </c>
      <c r="V4" s="48" t="s">
        <v>73</v>
      </c>
    </row>
    <row r="5" spans="1:22" ht="12.75" customHeight="1">
      <c r="A5" s="167"/>
      <c r="B5" s="168"/>
      <c r="C5" s="702" t="s">
        <v>276</v>
      </c>
      <c r="D5" s="703"/>
      <c r="E5" s="703"/>
      <c r="F5" s="703"/>
      <c r="G5" s="703"/>
      <c r="H5" s="703"/>
      <c r="I5" s="703"/>
      <c r="J5" s="703"/>
      <c r="K5" s="703"/>
      <c r="L5" s="704"/>
      <c r="M5" s="705" t="s">
        <v>277</v>
      </c>
      <c r="N5" s="706"/>
      <c r="O5" s="706"/>
      <c r="P5" s="706"/>
      <c r="Q5" s="706"/>
      <c r="R5" s="706"/>
      <c r="S5" s="707"/>
      <c r="T5" s="710" t="s">
        <v>363</v>
      </c>
      <c r="U5" s="710" t="s">
        <v>364</v>
      </c>
      <c r="V5" s="708" t="s">
        <v>120</v>
      </c>
    </row>
    <row r="6" spans="1:22" s="99" customFormat="1" ht="102">
      <c r="A6" s="96"/>
      <c r="B6" s="169"/>
      <c r="C6" s="170" t="s">
        <v>109</v>
      </c>
      <c r="D6" s="262" t="s">
        <v>110</v>
      </c>
      <c r="E6" s="197" t="s">
        <v>279</v>
      </c>
      <c r="F6" s="197" t="s">
        <v>280</v>
      </c>
      <c r="G6" s="262" t="s">
        <v>283</v>
      </c>
      <c r="H6" s="262" t="s">
        <v>278</v>
      </c>
      <c r="I6" s="262" t="s">
        <v>111</v>
      </c>
      <c r="J6" s="262" t="s">
        <v>112</v>
      </c>
      <c r="K6" s="171" t="s">
        <v>113</v>
      </c>
      <c r="L6" s="172" t="s">
        <v>114</v>
      </c>
      <c r="M6" s="170" t="s">
        <v>281</v>
      </c>
      <c r="N6" s="171" t="s">
        <v>115</v>
      </c>
      <c r="O6" s="171" t="s">
        <v>116</v>
      </c>
      <c r="P6" s="171" t="s">
        <v>117</v>
      </c>
      <c r="Q6" s="171" t="s">
        <v>118</v>
      </c>
      <c r="R6" s="171" t="s">
        <v>119</v>
      </c>
      <c r="S6" s="288" t="s">
        <v>282</v>
      </c>
      <c r="T6" s="711"/>
      <c r="U6" s="711"/>
      <c r="V6" s="709"/>
    </row>
    <row r="7" spans="1:22" s="162" customFormat="1">
      <c r="A7" s="173">
        <v>1</v>
      </c>
      <c r="B7" s="1" t="s">
        <v>95</v>
      </c>
      <c r="C7" s="174"/>
      <c r="D7" s="161">
        <v>0</v>
      </c>
      <c r="E7" s="161"/>
      <c r="F7" s="161"/>
      <c r="G7" s="161"/>
      <c r="H7" s="161"/>
      <c r="I7" s="161"/>
      <c r="J7" s="161"/>
      <c r="K7" s="161"/>
      <c r="L7" s="175"/>
      <c r="M7" s="174"/>
      <c r="N7" s="161"/>
      <c r="O7" s="161"/>
      <c r="P7" s="161"/>
      <c r="Q7" s="161"/>
      <c r="R7" s="161"/>
      <c r="S7" s="175"/>
      <c r="T7" s="297">
        <v>0</v>
      </c>
      <c r="U7" s="297"/>
      <c r="V7" s="176">
        <f>SUM(C7:S7)</f>
        <v>0</v>
      </c>
    </row>
    <row r="8" spans="1:22" s="162" customFormat="1">
      <c r="A8" s="173">
        <v>2</v>
      </c>
      <c r="B8" s="1" t="s">
        <v>96</v>
      </c>
      <c r="C8" s="174"/>
      <c r="D8" s="161">
        <v>0</v>
      </c>
      <c r="E8" s="161"/>
      <c r="F8" s="161"/>
      <c r="G8" s="161"/>
      <c r="H8" s="161"/>
      <c r="I8" s="161"/>
      <c r="J8" s="161"/>
      <c r="K8" s="161"/>
      <c r="L8" s="175"/>
      <c r="M8" s="174"/>
      <c r="N8" s="161"/>
      <c r="O8" s="161"/>
      <c r="P8" s="161"/>
      <c r="Q8" s="161"/>
      <c r="R8" s="161"/>
      <c r="S8" s="175"/>
      <c r="T8" s="297">
        <v>0</v>
      </c>
      <c r="U8" s="297"/>
      <c r="V8" s="176">
        <f t="shared" ref="V8:V20" si="0">SUM(C8:S8)</f>
        <v>0</v>
      </c>
    </row>
    <row r="9" spans="1:22" s="162" customFormat="1">
      <c r="A9" s="173">
        <v>3</v>
      </c>
      <c r="B9" s="1" t="s">
        <v>269</v>
      </c>
      <c r="C9" s="174"/>
      <c r="D9" s="161">
        <v>20.02</v>
      </c>
      <c r="E9" s="161"/>
      <c r="F9" s="161"/>
      <c r="G9" s="161"/>
      <c r="H9" s="161"/>
      <c r="I9" s="161"/>
      <c r="J9" s="161"/>
      <c r="K9" s="161"/>
      <c r="L9" s="175"/>
      <c r="M9" s="174"/>
      <c r="N9" s="161"/>
      <c r="O9" s="161"/>
      <c r="P9" s="161"/>
      <c r="Q9" s="161"/>
      <c r="R9" s="161"/>
      <c r="S9" s="175"/>
      <c r="T9" s="297">
        <v>20.02</v>
      </c>
      <c r="U9" s="297"/>
      <c r="V9" s="176">
        <f t="shared" si="0"/>
        <v>20.02</v>
      </c>
    </row>
    <row r="10" spans="1:22" s="162" customFormat="1">
      <c r="A10" s="173">
        <v>4</v>
      </c>
      <c r="B10" s="1" t="s">
        <v>97</v>
      </c>
      <c r="C10" s="174"/>
      <c r="D10" s="161">
        <v>0</v>
      </c>
      <c r="E10" s="161"/>
      <c r="F10" s="161"/>
      <c r="G10" s="161"/>
      <c r="H10" s="161"/>
      <c r="I10" s="161"/>
      <c r="J10" s="161"/>
      <c r="K10" s="161"/>
      <c r="L10" s="175"/>
      <c r="M10" s="174"/>
      <c r="N10" s="161"/>
      <c r="O10" s="161"/>
      <c r="P10" s="161"/>
      <c r="Q10" s="161"/>
      <c r="R10" s="161"/>
      <c r="S10" s="175"/>
      <c r="T10" s="297">
        <v>0</v>
      </c>
      <c r="U10" s="297"/>
      <c r="V10" s="176">
        <f t="shared" si="0"/>
        <v>0</v>
      </c>
    </row>
    <row r="11" spans="1:22" s="162" customFormat="1">
      <c r="A11" s="173">
        <v>5</v>
      </c>
      <c r="B11" s="1" t="s">
        <v>98</v>
      </c>
      <c r="C11" s="174"/>
      <c r="D11" s="161">
        <v>0</v>
      </c>
      <c r="E11" s="161"/>
      <c r="F11" s="161"/>
      <c r="G11" s="161"/>
      <c r="H11" s="161"/>
      <c r="I11" s="161"/>
      <c r="J11" s="161"/>
      <c r="K11" s="161"/>
      <c r="L11" s="175"/>
      <c r="M11" s="174"/>
      <c r="N11" s="161"/>
      <c r="O11" s="161"/>
      <c r="P11" s="161"/>
      <c r="Q11" s="161"/>
      <c r="R11" s="161"/>
      <c r="S11" s="175"/>
      <c r="T11" s="297">
        <v>0</v>
      </c>
      <c r="U11" s="297"/>
      <c r="V11" s="176">
        <f t="shared" si="0"/>
        <v>0</v>
      </c>
    </row>
    <row r="12" spans="1:22" s="162" customFormat="1">
      <c r="A12" s="173">
        <v>6</v>
      </c>
      <c r="B12" s="1" t="s">
        <v>99</v>
      </c>
      <c r="C12" s="174"/>
      <c r="D12" s="161">
        <v>0</v>
      </c>
      <c r="E12" s="161"/>
      <c r="F12" s="161"/>
      <c r="G12" s="161"/>
      <c r="H12" s="161"/>
      <c r="I12" s="161"/>
      <c r="J12" s="161"/>
      <c r="K12" s="161"/>
      <c r="L12" s="175"/>
      <c r="M12" s="174"/>
      <c r="N12" s="161"/>
      <c r="O12" s="161"/>
      <c r="P12" s="161"/>
      <c r="Q12" s="161"/>
      <c r="R12" s="161"/>
      <c r="S12" s="175"/>
      <c r="T12" s="297">
        <v>0</v>
      </c>
      <c r="U12" s="297"/>
      <c r="V12" s="176">
        <f t="shared" si="0"/>
        <v>0</v>
      </c>
    </row>
    <row r="13" spans="1:22" s="162" customFormat="1">
      <c r="A13" s="173">
        <v>7</v>
      </c>
      <c r="B13" s="1" t="s">
        <v>100</v>
      </c>
      <c r="C13" s="174"/>
      <c r="D13" s="161">
        <v>33540310.296518251</v>
      </c>
      <c r="E13" s="161"/>
      <c r="F13" s="161"/>
      <c r="G13" s="161"/>
      <c r="H13" s="161"/>
      <c r="I13" s="161"/>
      <c r="J13" s="161"/>
      <c r="K13" s="161"/>
      <c r="L13" s="175"/>
      <c r="M13" s="174"/>
      <c r="N13" s="161"/>
      <c r="O13" s="161"/>
      <c r="P13" s="161"/>
      <c r="Q13" s="161"/>
      <c r="R13" s="161"/>
      <c r="S13" s="175"/>
      <c r="T13" s="297">
        <v>22399412.215247899</v>
      </c>
      <c r="U13" s="297">
        <v>11140898.08127035</v>
      </c>
      <c r="V13" s="176">
        <f t="shared" si="0"/>
        <v>33540310.296518251</v>
      </c>
    </row>
    <row r="14" spans="1:22" s="162" customFormat="1">
      <c r="A14" s="173">
        <v>8</v>
      </c>
      <c r="B14" s="1" t="s">
        <v>101</v>
      </c>
      <c r="C14" s="174"/>
      <c r="D14" s="161">
        <v>1148884.3121589001</v>
      </c>
      <c r="E14" s="161"/>
      <c r="F14" s="161"/>
      <c r="G14" s="161"/>
      <c r="H14" s="161"/>
      <c r="I14" s="161"/>
      <c r="J14" s="161"/>
      <c r="K14" s="161"/>
      <c r="L14" s="175"/>
      <c r="M14" s="174"/>
      <c r="N14" s="161"/>
      <c r="O14" s="161"/>
      <c r="P14" s="161"/>
      <c r="Q14" s="161"/>
      <c r="R14" s="161"/>
      <c r="S14" s="175"/>
      <c r="T14" s="297">
        <v>1084873.3121589001</v>
      </c>
      <c r="U14" s="297">
        <v>64011</v>
      </c>
      <c r="V14" s="176">
        <f t="shared" si="0"/>
        <v>1148884.3121589001</v>
      </c>
    </row>
    <row r="15" spans="1:22" s="162" customFormat="1">
      <c r="A15" s="173">
        <v>9</v>
      </c>
      <c r="B15" s="1" t="s">
        <v>102</v>
      </c>
      <c r="C15" s="174"/>
      <c r="D15" s="161">
        <v>0</v>
      </c>
      <c r="E15" s="161"/>
      <c r="F15" s="161"/>
      <c r="G15" s="161"/>
      <c r="H15" s="161"/>
      <c r="I15" s="161"/>
      <c r="J15" s="161"/>
      <c r="K15" s="161"/>
      <c r="L15" s="175"/>
      <c r="M15" s="174"/>
      <c r="N15" s="161"/>
      <c r="O15" s="161"/>
      <c r="P15" s="161"/>
      <c r="Q15" s="161"/>
      <c r="R15" s="161"/>
      <c r="S15" s="175"/>
      <c r="T15" s="297">
        <v>0</v>
      </c>
      <c r="U15" s="297">
        <v>0</v>
      </c>
      <c r="V15" s="176">
        <f t="shared" si="0"/>
        <v>0</v>
      </c>
    </row>
    <row r="16" spans="1:22" s="162" customFormat="1">
      <c r="A16" s="173">
        <v>10</v>
      </c>
      <c r="B16" s="1" t="s">
        <v>103</v>
      </c>
      <c r="C16" s="174"/>
      <c r="D16" s="161">
        <v>0</v>
      </c>
      <c r="E16" s="161"/>
      <c r="F16" s="161"/>
      <c r="G16" s="161"/>
      <c r="H16" s="161"/>
      <c r="I16" s="161"/>
      <c r="J16" s="161"/>
      <c r="K16" s="161"/>
      <c r="L16" s="175"/>
      <c r="M16" s="174"/>
      <c r="N16" s="161"/>
      <c r="O16" s="161"/>
      <c r="P16" s="161"/>
      <c r="Q16" s="161"/>
      <c r="R16" s="161"/>
      <c r="S16" s="175"/>
      <c r="T16" s="297">
        <v>0</v>
      </c>
      <c r="U16" s="297"/>
      <c r="V16" s="176">
        <f t="shared" si="0"/>
        <v>0</v>
      </c>
    </row>
    <row r="17" spans="1:22" s="162" customFormat="1">
      <c r="A17" s="173">
        <v>11</v>
      </c>
      <c r="B17" s="1" t="s">
        <v>104</v>
      </c>
      <c r="C17" s="174"/>
      <c r="D17" s="161">
        <v>19479414.0932496</v>
      </c>
      <c r="E17" s="161"/>
      <c r="F17" s="161"/>
      <c r="G17" s="161"/>
      <c r="H17" s="161"/>
      <c r="I17" s="161"/>
      <c r="J17" s="161"/>
      <c r="K17" s="161"/>
      <c r="L17" s="175"/>
      <c r="M17" s="174"/>
      <c r="N17" s="161"/>
      <c r="O17" s="161"/>
      <c r="P17" s="161"/>
      <c r="Q17" s="161"/>
      <c r="R17" s="161"/>
      <c r="S17" s="175"/>
      <c r="T17" s="297">
        <v>19479414.0932496</v>
      </c>
      <c r="U17" s="297">
        <v>0</v>
      </c>
      <c r="V17" s="176">
        <f t="shared" si="0"/>
        <v>19479414.0932496</v>
      </c>
    </row>
    <row r="18" spans="1:22" s="162" customFormat="1">
      <c r="A18" s="173">
        <v>12</v>
      </c>
      <c r="B18" s="1" t="s">
        <v>105</v>
      </c>
      <c r="C18" s="174"/>
      <c r="D18" s="161">
        <v>1332733.1558860003</v>
      </c>
      <c r="E18" s="161"/>
      <c r="F18" s="161"/>
      <c r="G18" s="161"/>
      <c r="H18" s="161"/>
      <c r="I18" s="161"/>
      <c r="J18" s="161"/>
      <c r="K18" s="161"/>
      <c r="L18" s="175"/>
      <c r="M18" s="174"/>
      <c r="N18" s="161"/>
      <c r="O18" s="161"/>
      <c r="P18" s="161"/>
      <c r="Q18" s="161"/>
      <c r="R18" s="161"/>
      <c r="S18" s="175"/>
      <c r="T18" s="297">
        <v>551.32050249999998</v>
      </c>
      <c r="U18" s="297">
        <v>1332181.8353835002</v>
      </c>
      <c r="V18" s="176">
        <f t="shared" si="0"/>
        <v>1332733.1558860003</v>
      </c>
    </row>
    <row r="19" spans="1:22" s="162" customFormat="1">
      <c r="A19" s="173">
        <v>13</v>
      </c>
      <c r="B19" s="1" t="s">
        <v>106</v>
      </c>
      <c r="C19" s="174"/>
      <c r="D19" s="161">
        <v>0</v>
      </c>
      <c r="E19" s="161"/>
      <c r="F19" s="161"/>
      <c r="G19" s="161"/>
      <c r="H19" s="161"/>
      <c r="I19" s="161"/>
      <c r="J19" s="161"/>
      <c r="K19" s="161"/>
      <c r="L19" s="175"/>
      <c r="M19" s="174"/>
      <c r="N19" s="161"/>
      <c r="O19" s="161"/>
      <c r="P19" s="161"/>
      <c r="Q19" s="161"/>
      <c r="R19" s="161"/>
      <c r="S19" s="175"/>
      <c r="T19" s="297">
        <v>0</v>
      </c>
      <c r="U19" s="297"/>
      <c r="V19" s="176">
        <f t="shared" si="0"/>
        <v>0</v>
      </c>
    </row>
    <row r="20" spans="1:22" s="162" customFormat="1">
      <c r="A20" s="173">
        <v>14</v>
      </c>
      <c r="B20" s="1" t="s">
        <v>107</v>
      </c>
      <c r="C20" s="174"/>
      <c r="D20" s="161">
        <v>1140101.9209194998</v>
      </c>
      <c r="E20" s="161"/>
      <c r="F20" s="161"/>
      <c r="G20" s="161"/>
      <c r="H20" s="161"/>
      <c r="I20" s="161"/>
      <c r="J20" s="161"/>
      <c r="K20" s="161"/>
      <c r="L20" s="175"/>
      <c r="M20" s="174"/>
      <c r="N20" s="161"/>
      <c r="O20" s="161"/>
      <c r="P20" s="161"/>
      <c r="Q20" s="161"/>
      <c r="R20" s="161"/>
      <c r="S20" s="175"/>
      <c r="T20" s="297">
        <v>602168.3066909</v>
      </c>
      <c r="U20" s="297">
        <v>537933.61422859994</v>
      </c>
      <c r="V20" s="176">
        <f t="shared" si="0"/>
        <v>1140101.9209194998</v>
      </c>
    </row>
    <row r="21" spans="1:22" ht="13.5" thickBot="1">
      <c r="A21" s="163"/>
      <c r="B21" s="177" t="s">
        <v>108</v>
      </c>
      <c r="C21" s="178">
        <f>SUM(C7:C20)</f>
        <v>0</v>
      </c>
      <c r="D21" s="165">
        <f t="shared" ref="D21:V21" si="1">SUM(D7:D20)</f>
        <v>56641463.798732251</v>
      </c>
      <c r="E21" s="165">
        <f t="shared" si="1"/>
        <v>0</v>
      </c>
      <c r="F21" s="165">
        <f t="shared" si="1"/>
        <v>0</v>
      </c>
      <c r="G21" s="165">
        <f t="shared" si="1"/>
        <v>0</v>
      </c>
      <c r="H21" s="165">
        <f t="shared" si="1"/>
        <v>0</v>
      </c>
      <c r="I21" s="165">
        <f t="shared" si="1"/>
        <v>0</v>
      </c>
      <c r="J21" s="165">
        <f t="shared" si="1"/>
        <v>0</v>
      </c>
      <c r="K21" s="165">
        <f t="shared" si="1"/>
        <v>0</v>
      </c>
      <c r="L21" s="179">
        <f t="shared" si="1"/>
        <v>0</v>
      </c>
      <c r="M21" s="178">
        <f t="shared" si="1"/>
        <v>0</v>
      </c>
      <c r="N21" s="165">
        <f t="shared" si="1"/>
        <v>0</v>
      </c>
      <c r="O21" s="165">
        <f t="shared" si="1"/>
        <v>0</v>
      </c>
      <c r="P21" s="165">
        <f t="shared" si="1"/>
        <v>0</v>
      </c>
      <c r="Q21" s="165">
        <f t="shared" si="1"/>
        <v>0</v>
      </c>
      <c r="R21" s="165">
        <f t="shared" si="1"/>
        <v>0</v>
      </c>
      <c r="S21" s="179">
        <f>SUM(S7:S20)</f>
        <v>0</v>
      </c>
      <c r="T21" s="179">
        <f>SUM(T7:T20)</f>
        <v>43566439.267849796</v>
      </c>
      <c r="U21" s="179">
        <f t="shared" ref="U21" si="2">SUM(U7:U20)</f>
        <v>13075024.530882452</v>
      </c>
      <c r="V21" s="180">
        <f t="shared" si="1"/>
        <v>56641463.798732251</v>
      </c>
    </row>
    <row r="24" spans="1:22">
      <c r="A24" s="7"/>
      <c r="B24" s="7"/>
      <c r="C24" s="74"/>
      <c r="D24" s="674"/>
      <c r="E24" s="674"/>
      <c r="F24" s="674"/>
      <c r="G24" s="674"/>
      <c r="H24" s="674"/>
      <c r="I24" s="674"/>
      <c r="J24" s="674"/>
      <c r="K24" s="674"/>
      <c r="L24" s="674"/>
      <c r="M24" s="674"/>
      <c r="N24" s="674"/>
      <c r="O24" s="674"/>
      <c r="P24" s="674"/>
      <c r="Q24" s="674"/>
      <c r="R24" s="674"/>
      <c r="S24" s="674"/>
      <c r="T24" s="674"/>
      <c r="U24" s="674"/>
      <c r="V24" s="674"/>
    </row>
    <row r="25" spans="1:22">
      <c r="A25" s="181"/>
      <c r="B25" s="181"/>
      <c r="C25" s="7"/>
      <c r="D25" s="674"/>
      <c r="E25" s="674"/>
      <c r="F25" s="674"/>
      <c r="G25" s="674"/>
      <c r="H25" s="674"/>
      <c r="I25" s="674"/>
      <c r="J25" s="674"/>
      <c r="K25" s="674"/>
      <c r="L25" s="674"/>
      <c r="M25" s="674"/>
      <c r="N25" s="674"/>
      <c r="O25" s="674"/>
      <c r="P25" s="674"/>
      <c r="Q25" s="674"/>
      <c r="R25" s="674"/>
      <c r="S25" s="674"/>
      <c r="T25" s="674"/>
      <c r="U25" s="674"/>
      <c r="V25" s="674"/>
    </row>
    <row r="26" spans="1:22">
      <c r="A26" s="181"/>
      <c r="B26" s="75"/>
      <c r="C26" s="7"/>
      <c r="D26" s="674"/>
      <c r="E26" s="674"/>
      <c r="F26" s="674"/>
      <c r="G26" s="674"/>
      <c r="H26" s="674"/>
      <c r="I26" s="674"/>
      <c r="J26" s="674"/>
      <c r="K26" s="674"/>
      <c r="L26" s="674"/>
      <c r="M26" s="674"/>
      <c r="N26" s="674"/>
      <c r="O26" s="674"/>
      <c r="P26" s="674"/>
      <c r="Q26" s="674"/>
      <c r="R26" s="674"/>
      <c r="S26" s="674"/>
      <c r="T26" s="674"/>
      <c r="U26" s="674"/>
      <c r="V26" s="674"/>
    </row>
    <row r="27" spans="1:22">
      <c r="A27" s="181"/>
      <c r="B27" s="181"/>
      <c r="C27" s="7"/>
      <c r="D27" s="674"/>
      <c r="E27" s="674"/>
      <c r="F27" s="674"/>
      <c r="G27" s="674"/>
      <c r="H27" s="674"/>
      <c r="I27" s="674"/>
      <c r="J27" s="674"/>
      <c r="K27" s="674"/>
      <c r="L27" s="674"/>
      <c r="M27" s="674"/>
      <c r="N27" s="674"/>
      <c r="O27" s="674"/>
      <c r="P27" s="674"/>
      <c r="Q27" s="674"/>
      <c r="R27" s="674"/>
      <c r="S27" s="674"/>
      <c r="T27" s="674"/>
      <c r="U27" s="674"/>
      <c r="V27" s="674"/>
    </row>
    <row r="28" spans="1:22">
      <c r="A28" s="181"/>
      <c r="B28" s="75"/>
      <c r="C28" s="7"/>
      <c r="D28" s="674"/>
      <c r="E28" s="674"/>
      <c r="F28" s="674"/>
      <c r="G28" s="674"/>
      <c r="H28" s="674"/>
      <c r="I28" s="674"/>
      <c r="J28" s="674"/>
      <c r="K28" s="674"/>
      <c r="L28" s="674"/>
      <c r="M28" s="674"/>
      <c r="N28" s="674"/>
      <c r="O28" s="674"/>
      <c r="P28" s="674"/>
      <c r="Q28" s="674"/>
      <c r="R28" s="674"/>
      <c r="S28" s="674"/>
      <c r="T28" s="674"/>
      <c r="U28" s="674"/>
      <c r="V28" s="674"/>
    </row>
    <row r="29" spans="1:22">
      <c r="D29" s="674"/>
      <c r="E29" s="674"/>
      <c r="F29" s="674"/>
      <c r="G29" s="674"/>
      <c r="H29" s="674"/>
      <c r="I29" s="674"/>
      <c r="J29" s="674"/>
      <c r="K29" s="674"/>
      <c r="L29" s="674"/>
      <c r="M29" s="674"/>
      <c r="N29" s="674"/>
      <c r="O29" s="674"/>
      <c r="P29" s="674"/>
      <c r="Q29" s="674"/>
      <c r="R29" s="674"/>
      <c r="S29" s="674"/>
      <c r="T29" s="674"/>
      <c r="U29" s="674"/>
      <c r="V29" s="674"/>
    </row>
    <row r="30" spans="1:22">
      <c r="D30" s="674"/>
      <c r="E30" s="674"/>
      <c r="F30" s="674"/>
      <c r="G30" s="674"/>
      <c r="H30" s="674"/>
      <c r="I30" s="674"/>
      <c r="J30" s="674"/>
      <c r="K30" s="674"/>
      <c r="L30" s="674"/>
      <c r="M30" s="674"/>
      <c r="N30" s="674"/>
      <c r="O30" s="674"/>
      <c r="P30" s="674"/>
      <c r="Q30" s="674"/>
      <c r="R30" s="674"/>
      <c r="S30" s="674"/>
      <c r="T30" s="674"/>
      <c r="U30" s="674"/>
      <c r="V30" s="674"/>
    </row>
    <row r="31" spans="1:22">
      <c r="D31" s="674"/>
      <c r="E31" s="674"/>
      <c r="F31" s="674"/>
      <c r="G31" s="674"/>
      <c r="H31" s="674"/>
      <c r="I31" s="674"/>
      <c r="J31" s="674"/>
      <c r="K31" s="674"/>
      <c r="L31" s="674"/>
      <c r="M31" s="674"/>
      <c r="N31" s="674"/>
      <c r="O31" s="674"/>
      <c r="P31" s="674"/>
      <c r="Q31" s="674"/>
      <c r="R31" s="674"/>
      <c r="S31" s="674"/>
      <c r="T31" s="674"/>
      <c r="U31" s="674"/>
      <c r="V31" s="674"/>
    </row>
    <row r="32" spans="1:22">
      <c r="D32" s="674"/>
      <c r="E32" s="674"/>
      <c r="F32" s="674"/>
      <c r="G32" s="674"/>
      <c r="H32" s="674"/>
      <c r="I32" s="674"/>
      <c r="J32" s="674"/>
      <c r="K32" s="674"/>
      <c r="L32" s="674"/>
      <c r="M32" s="674"/>
      <c r="N32" s="674"/>
      <c r="O32" s="674"/>
      <c r="P32" s="674"/>
      <c r="Q32" s="674"/>
      <c r="R32" s="674"/>
      <c r="S32" s="674"/>
      <c r="T32" s="674"/>
      <c r="U32" s="674"/>
      <c r="V32" s="674"/>
    </row>
    <row r="33" spans="4:22">
      <c r="D33" s="674"/>
      <c r="E33" s="674"/>
      <c r="F33" s="674"/>
      <c r="G33" s="674"/>
      <c r="H33" s="674"/>
      <c r="I33" s="674"/>
      <c r="J33" s="674"/>
      <c r="K33" s="674"/>
      <c r="L33" s="674"/>
      <c r="M33" s="674"/>
      <c r="N33" s="674"/>
      <c r="O33" s="674"/>
      <c r="P33" s="674"/>
      <c r="Q33" s="674"/>
      <c r="R33" s="674"/>
      <c r="S33" s="674"/>
      <c r="T33" s="674"/>
      <c r="U33" s="674"/>
      <c r="V33" s="674"/>
    </row>
    <row r="34" spans="4:22">
      <c r="D34" s="674"/>
      <c r="E34" s="674"/>
      <c r="F34" s="674"/>
      <c r="G34" s="674"/>
      <c r="H34" s="674"/>
      <c r="I34" s="674"/>
      <c r="J34" s="674"/>
      <c r="K34" s="674"/>
      <c r="L34" s="674"/>
      <c r="M34" s="674"/>
      <c r="N34" s="674"/>
      <c r="O34" s="674"/>
      <c r="P34" s="674"/>
      <c r="Q34" s="674"/>
      <c r="R34" s="674"/>
      <c r="S34" s="674"/>
      <c r="T34" s="674"/>
      <c r="U34" s="674"/>
      <c r="V34" s="674"/>
    </row>
    <row r="35" spans="4:22">
      <c r="D35" s="674"/>
      <c r="E35" s="674"/>
      <c r="F35" s="674"/>
      <c r="G35" s="674"/>
      <c r="H35" s="674"/>
      <c r="I35" s="674"/>
      <c r="J35" s="674"/>
      <c r="K35" s="674"/>
      <c r="L35" s="674"/>
      <c r="M35" s="674"/>
      <c r="N35" s="674"/>
      <c r="O35" s="674"/>
      <c r="P35" s="674"/>
      <c r="Q35" s="674"/>
      <c r="R35" s="674"/>
      <c r="S35" s="674"/>
      <c r="T35" s="674"/>
      <c r="U35" s="674"/>
      <c r="V35" s="674"/>
    </row>
    <row r="36" spans="4:22">
      <c r="D36" s="674"/>
      <c r="E36" s="674"/>
      <c r="F36" s="674"/>
      <c r="G36" s="674"/>
      <c r="H36" s="674"/>
      <c r="I36" s="674"/>
      <c r="J36" s="674"/>
      <c r="K36" s="674"/>
      <c r="L36" s="674"/>
      <c r="M36" s="674"/>
      <c r="N36" s="674"/>
      <c r="O36" s="674"/>
      <c r="P36" s="674"/>
      <c r="Q36" s="674"/>
      <c r="R36" s="674"/>
      <c r="S36" s="674"/>
      <c r="T36" s="674"/>
      <c r="U36" s="674"/>
      <c r="V36" s="674"/>
    </row>
    <row r="37" spans="4:22">
      <c r="D37" s="674"/>
      <c r="E37" s="674"/>
      <c r="F37" s="674"/>
      <c r="G37" s="674"/>
      <c r="H37" s="674"/>
      <c r="I37" s="674"/>
      <c r="J37" s="674"/>
      <c r="K37" s="674"/>
      <c r="L37" s="674"/>
      <c r="M37" s="674"/>
      <c r="N37" s="674"/>
      <c r="O37" s="674"/>
      <c r="P37" s="674"/>
      <c r="Q37" s="674"/>
      <c r="R37" s="674"/>
      <c r="S37" s="674"/>
      <c r="T37" s="674"/>
      <c r="U37" s="674"/>
      <c r="V37" s="674"/>
    </row>
    <row r="38" spans="4:22">
      <c r="D38" s="674"/>
      <c r="E38" s="674"/>
      <c r="F38" s="674"/>
      <c r="G38" s="674"/>
      <c r="H38" s="674"/>
      <c r="I38" s="674"/>
      <c r="J38" s="674"/>
      <c r="K38" s="674"/>
      <c r="L38" s="674"/>
      <c r="M38" s="674"/>
      <c r="N38" s="674"/>
      <c r="O38" s="674"/>
      <c r="P38" s="674"/>
      <c r="Q38" s="674"/>
      <c r="R38" s="674"/>
      <c r="S38" s="674"/>
      <c r="T38" s="674"/>
      <c r="U38" s="674"/>
      <c r="V38" s="67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pane xSplit="1" ySplit="7" topLeftCell="B8" activePane="bottomRight" state="frozen"/>
      <selection activeCell="B9" sqref="B9"/>
      <selection pane="topRight" activeCell="B9" sqref="B9"/>
      <selection pane="bottomLeft" activeCell="B9" sqref="B9"/>
      <selection pane="bottomRight" activeCell="E33" sqref="E33"/>
    </sheetView>
  </sheetViews>
  <sheetFormatPr defaultColWidth="9.140625" defaultRowHeight="12.75"/>
  <cols>
    <col min="1" max="1" width="10.42578125" style="4" bestFit="1" customWidth="1"/>
    <col min="2" max="2" width="68.85546875" style="4" customWidth="1"/>
    <col min="3" max="3" width="13.7109375" style="298" customWidth="1"/>
    <col min="4" max="4" width="14.85546875" style="298" bestFit="1" customWidth="1"/>
    <col min="5" max="5" width="17.7109375" style="298" customWidth="1"/>
    <col min="6" max="6" width="15.85546875" style="298" customWidth="1"/>
    <col min="7" max="7" width="17.42578125" style="298" customWidth="1"/>
    <col min="8" max="8" width="15.28515625" style="298" customWidth="1"/>
    <col min="9" max="16384" width="9.140625" style="46"/>
  </cols>
  <sheetData>
    <row r="1" spans="1:9">
      <c r="A1" s="2" t="s">
        <v>30</v>
      </c>
      <c r="B1" s="4" t="str">
        <f>'Info '!C2</f>
        <v>JSC "BASISBANK"</v>
      </c>
      <c r="C1" s="3"/>
    </row>
    <row r="2" spans="1:9">
      <c r="A2" s="2" t="s">
        <v>31</v>
      </c>
      <c r="B2" s="628">
        <f>'1. key ratios '!$B$2</f>
        <v>44926</v>
      </c>
      <c r="C2" s="452"/>
    </row>
    <row r="4" spans="1:9" ht="13.5" thickBot="1">
      <c r="A4" s="2" t="s">
        <v>252</v>
      </c>
      <c r="B4" s="166" t="s">
        <v>375</v>
      </c>
    </row>
    <row r="5" spans="1:9">
      <c r="A5" s="167"/>
      <c r="B5" s="182"/>
      <c r="C5" s="299" t="s">
        <v>0</v>
      </c>
      <c r="D5" s="299" t="s">
        <v>1</v>
      </c>
      <c r="E5" s="299" t="s">
        <v>2</v>
      </c>
      <c r="F5" s="299" t="s">
        <v>3</v>
      </c>
      <c r="G5" s="300" t="s">
        <v>4</v>
      </c>
      <c r="H5" s="301" t="s">
        <v>5</v>
      </c>
      <c r="I5" s="183"/>
    </row>
    <row r="6" spans="1:9" s="183" customFormat="1" ht="12.75" customHeight="1">
      <c r="A6" s="184"/>
      <c r="B6" s="714" t="s">
        <v>251</v>
      </c>
      <c r="C6" s="716" t="s">
        <v>367</v>
      </c>
      <c r="D6" s="718" t="s">
        <v>366</v>
      </c>
      <c r="E6" s="719"/>
      <c r="F6" s="716" t="s">
        <v>371</v>
      </c>
      <c r="G6" s="716" t="s">
        <v>372</v>
      </c>
      <c r="H6" s="712" t="s">
        <v>370</v>
      </c>
    </row>
    <row r="7" spans="1:9" ht="38.25">
      <c r="A7" s="186"/>
      <c r="B7" s="715"/>
      <c r="C7" s="717"/>
      <c r="D7" s="302" t="s">
        <v>369</v>
      </c>
      <c r="E7" s="302" t="s">
        <v>368</v>
      </c>
      <c r="F7" s="717"/>
      <c r="G7" s="717"/>
      <c r="H7" s="713"/>
      <c r="I7" s="183"/>
    </row>
    <row r="8" spans="1:9">
      <c r="A8" s="184">
        <v>1</v>
      </c>
      <c r="B8" s="1" t="s">
        <v>95</v>
      </c>
      <c r="C8" s="303">
        <v>688057487.97959995</v>
      </c>
      <c r="D8" s="304"/>
      <c r="E8" s="303"/>
      <c r="F8" s="303">
        <v>302858744.04960001</v>
      </c>
      <c r="G8" s="305">
        <v>302858744.04960001</v>
      </c>
      <c r="H8" s="307">
        <f>G8/(C8+E8)</f>
        <v>0.44016488351708688</v>
      </c>
    </row>
    <row r="9" spans="1:9" ht="15" customHeight="1">
      <c r="A9" s="184">
        <v>2</v>
      </c>
      <c r="B9" s="1" t="s">
        <v>96</v>
      </c>
      <c r="C9" s="303">
        <v>0</v>
      </c>
      <c r="D9" s="304"/>
      <c r="E9" s="303"/>
      <c r="F9" s="303">
        <v>0</v>
      </c>
      <c r="G9" s="305">
        <v>0</v>
      </c>
      <c r="H9" s="307"/>
    </row>
    <row r="10" spans="1:9">
      <c r="A10" s="184">
        <v>3</v>
      </c>
      <c r="B10" s="1" t="s">
        <v>269</v>
      </c>
      <c r="C10" s="303">
        <v>38238300.690099999</v>
      </c>
      <c r="D10" s="304">
        <v>0</v>
      </c>
      <c r="E10" s="303">
        <v>0</v>
      </c>
      <c r="F10" s="303">
        <v>38238300.690099999</v>
      </c>
      <c r="G10" s="305">
        <v>38238280.670099996</v>
      </c>
      <c r="H10" s="307">
        <f t="shared" ref="H10:H21" si="0">G10/(C10+E10)</f>
        <v>0.99999947644116916</v>
      </c>
    </row>
    <row r="11" spans="1:9">
      <c r="A11" s="184">
        <v>4</v>
      </c>
      <c r="B11" s="1" t="s">
        <v>97</v>
      </c>
      <c r="C11" s="303">
        <v>0</v>
      </c>
      <c r="D11" s="304"/>
      <c r="E11" s="303"/>
      <c r="F11" s="303">
        <v>0</v>
      </c>
      <c r="G11" s="305">
        <v>0</v>
      </c>
      <c r="H11" s="307"/>
    </row>
    <row r="12" spans="1:9">
      <c r="A12" s="184">
        <v>5</v>
      </c>
      <c r="B12" s="1" t="s">
        <v>98</v>
      </c>
      <c r="C12" s="303">
        <v>0</v>
      </c>
      <c r="D12" s="304"/>
      <c r="E12" s="303"/>
      <c r="F12" s="303">
        <v>0</v>
      </c>
      <c r="G12" s="305">
        <v>0</v>
      </c>
      <c r="H12" s="307"/>
    </row>
    <row r="13" spans="1:9">
      <c r="A13" s="184">
        <v>6</v>
      </c>
      <c r="B13" s="1" t="s">
        <v>99</v>
      </c>
      <c r="C13" s="303">
        <v>94892326.818200007</v>
      </c>
      <c r="D13" s="304"/>
      <c r="E13" s="303"/>
      <c r="F13" s="303">
        <v>34736103.734600008</v>
      </c>
      <c r="G13" s="305">
        <v>34736103.734600008</v>
      </c>
      <c r="H13" s="307">
        <f t="shared" si="0"/>
        <v>0.36605808814393775</v>
      </c>
    </row>
    <row r="14" spans="1:9">
      <c r="A14" s="184">
        <v>7</v>
      </c>
      <c r="B14" s="1" t="s">
        <v>100</v>
      </c>
      <c r="C14" s="303">
        <v>1079074352.691855</v>
      </c>
      <c r="D14" s="304">
        <v>291464898.20790273</v>
      </c>
      <c r="E14" s="303">
        <v>174778213.21548149</v>
      </c>
      <c r="F14" s="303">
        <v>1252669757.3825865</v>
      </c>
      <c r="G14" s="305">
        <v>1219129447.0860682</v>
      </c>
      <c r="H14" s="307">
        <f t="shared" si="0"/>
        <v>0.9723068566708708</v>
      </c>
    </row>
    <row r="15" spans="1:9">
      <c r="A15" s="184">
        <v>8</v>
      </c>
      <c r="B15" s="1" t="s">
        <v>101</v>
      </c>
      <c r="C15" s="303">
        <v>331975248.93385631</v>
      </c>
      <c r="D15" s="304">
        <v>994858.20479999878</v>
      </c>
      <c r="E15" s="303">
        <v>573626.52391999937</v>
      </c>
      <c r="F15" s="303">
        <v>249483991.20958224</v>
      </c>
      <c r="G15" s="305">
        <v>248335106.89742333</v>
      </c>
      <c r="H15" s="307">
        <f t="shared" si="0"/>
        <v>0.74676273241210944</v>
      </c>
    </row>
    <row r="16" spans="1:9">
      <c r="A16" s="184">
        <v>9</v>
      </c>
      <c r="B16" s="1" t="s">
        <v>102</v>
      </c>
      <c r="C16" s="303">
        <v>310116741.83267802</v>
      </c>
      <c r="D16" s="304">
        <v>0</v>
      </c>
      <c r="E16" s="303">
        <v>0</v>
      </c>
      <c r="F16" s="303">
        <v>108540859.64143731</v>
      </c>
      <c r="G16" s="305">
        <v>108540859.64143731</v>
      </c>
      <c r="H16" s="307">
        <f t="shared" si="0"/>
        <v>0.35</v>
      </c>
    </row>
    <row r="17" spans="1:17">
      <c r="A17" s="184">
        <v>10</v>
      </c>
      <c r="B17" s="1" t="s">
        <v>103</v>
      </c>
      <c r="C17" s="303">
        <v>28310937.398696497</v>
      </c>
      <c r="D17" s="304">
        <v>0</v>
      </c>
      <c r="E17" s="303">
        <v>0</v>
      </c>
      <c r="F17" s="303">
        <v>31714229.707731549</v>
      </c>
      <c r="G17" s="305">
        <v>31714229.707731549</v>
      </c>
      <c r="H17" s="307">
        <f t="shared" si="0"/>
        <v>1.1202112194699616</v>
      </c>
    </row>
    <row r="18" spans="1:17">
      <c r="A18" s="184">
        <v>11</v>
      </c>
      <c r="B18" s="1" t="s">
        <v>104</v>
      </c>
      <c r="C18" s="303">
        <v>114639591.0062791</v>
      </c>
      <c r="D18" s="304">
        <v>8280744.1299999971</v>
      </c>
      <c r="E18" s="303">
        <v>3808703.3969999985</v>
      </c>
      <c r="F18" s="303">
        <v>139424235.7730684</v>
      </c>
      <c r="G18" s="305">
        <v>119944821.67981878</v>
      </c>
      <c r="H18" s="307">
        <f t="shared" si="0"/>
        <v>1.0126344350003427</v>
      </c>
    </row>
    <row r="19" spans="1:17">
      <c r="A19" s="184">
        <v>12</v>
      </c>
      <c r="B19" s="1" t="s">
        <v>105</v>
      </c>
      <c r="C19" s="303">
        <v>1708769.8832</v>
      </c>
      <c r="D19" s="304">
        <v>75804856.823100001</v>
      </c>
      <c r="E19" s="303">
        <v>45037156.612809993</v>
      </c>
      <c r="F19" s="303">
        <v>46653511.143509984</v>
      </c>
      <c r="G19" s="305">
        <v>45320777.98762399</v>
      </c>
      <c r="H19" s="307">
        <f t="shared" si="0"/>
        <v>0.9695128834700143</v>
      </c>
    </row>
    <row r="20" spans="1:17">
      <c r="A20" s="184">
        <v>13</v>
      </c>
      <c r="B20" s="1" t="s">
        <v>246</v>
      </c>
      <c r="C20" s="303">
        <v>0</v>
      </c>
      <c r="D20" s="304"/>
      <c r="E20" s="303"/>
      <c r="F20" s="303">
        <v>0</v>
      </c>
      <c r="G20" s="305">
        <v>0</v>
      </c>
      <c r="H20" s="307"/>
    </row>
    <row r="21" spans="1:17">
      <c r="A21" s="184">
        <v>14</v>
      </c>
      <c r="B21" s="1" t="s">
        <v>107</v>
      </c>
      <c r="C21" s="303">
        <v>420073613.08815527</v>
      </c>
      <c r="D21" s="304">
        <v>24962975.321700178</v>
      </c>
      <c r="E21" s="303">
        <v>17556887.49336005</v>
      </c>
      <c r="F21" s="303">
        <v>384422919.46793777</v>
      </c>
      <c r="G21" s="305">
        <v>383282817.54701829</v>
      </c>
      <c r="H21" s="307">
        <f t="shared" si="0"/>
        <v>0.87581376763666874</v>
      </c>
    </row>
    <row r="22" spans="1:17" ht="13.5" thickBot="1">
      <c r="A22" s="187"/>
      <c r="B22" s="188" t="s">
        <v>108</v>
      </c>
      <c r="C22" s="306">
        <f>SUM(C8:C21)</f>
        <v>3107087370.3226199</v>
      </c>
      <c r="D22" s="306">
        <f>SUM(D8:D21)</f>
        <v>401508332.68750292</v>
      </c>
      <c r="E22" s="306">
        <f>SUM(E8:E21)</f>
        <v>241754587.2425715</v>
      </c>
      <c r="F22" s="306">
        <f>SUM(F8:F21)</f>
        <v>2588742652.8001537</v>
      </c>
      <c r="G22" s="306">
        <f>SUM(G8:G21)</f>
        <v>2532101189.001421</v>
      </c>
      <c r="H22" s="308">
        <f>G22/(C22+E22)</f>
        <v>0.75611247741365806</v>
      </c>
    </row>
    <row r="26" spans="1:17">
      <c r="C26" s="4"/>
      <c r="D26" s="4"/>
      <c r="E26" s="4"/>
      <c r="F26" s="4"/>
      <c r="G26" s="4"/>
      <c r="H26" s="4"/>
      <c r="J26" s="675"/>
      <c r="K26" s="675"/>
      <c r="L26" s="675"/>
      <c r="M26" s="675"/>
      <c r="N26" s="675"/>
      <c r="O26" s="675"/>
      <c r="P26" s="675"/>
      <c r="Q26" s="675"/>
    </row>
    <row r="27" spans="1:17">
      <c r="C27" s="4"/>
      <c r="D27" s="4"/>
      <c r="E27" s="4"/>
      <c r="F27" s="4"/>
      <c r="G27" s="4"/>
      <c r="H27" s="4"/>
      <c r="J27" s="675"/>
      <c r="K27" s="675"/>
      <c r="L27" s="675"/>
      <c r="M27" s="675"/>
      <c r="N27" s="675"/>
      <c r="O27" s="675"/>
      <c r="P27" s="675"/>
      <c r="Q27" s="675"/>
    </row>
    <row r="28" spans="1:17">
      <c r="C28" s="4"/>
      <c r="D28" s="4"/>
      <c r="E28" s="4"/>
      <c r="F28" s="4"/>
      <c r="G28" s="4"/>
      <c r="H28" s="4"/>
      <c r="J28" s="675"/>
      <c r="K28" s="675"/>
      <c r="L28" s="675"/>
      <c r="M28" s="675"/>
      <c r="N28" s="675"/>
      <c r="O28" s="675"/>
      <c r="P28" s="675"/>
      <c r="Q28" s="675"/>
    </row>
    <row r="29" spans="1:17">
      <c r="C29" s="4"/>
      <c r="D29" s="4"/>
      <c r="E29" s="4"/>
      <c r="F29" s="4"/>
      <c r="G29" s="4"/>
      <c r="H29" s="4"/>
      <c r="J29" s="675"/>
      <c r="K29" s="675"/>
      <c r="L29" s="675"/>
      <c r="M29" s="675"/>
      <c r="N29" s="675"/>
      <c r="O29" s="675"/>
      <c r="P29" s="675"/>
      <c r="Q29" s="675"/>
    </row>
    <row r="30" spans="1:17">
      <c r="C30" s="4"/>
      <c r="D30" s="4"/>
      <c r="E30" s="4"/>
      <c r="F30" s="4"/>
      <c r="G30" s="4"/>
      <c r="H30" s="4"/>
      <c r="J30" s="675"/>
      <c r="K30" s="675"/>
      <c r="L30" s="675"/>
      <c r="M30" s="675"/>
      <c r="N30" s="675"/>
      <c r="O30" s="675"/>
      <c r="P30" s="675"/>
      <c r="Q30" s="675"/>
    </row>
    <row r="31" spans="1:17">
      <c r="C31" s="4"/>
      <c r="D31" s="4"/>
      <c r="E31" s="4"/>
      <c r="F31" s="4"/>
      <c r="G31" s="4"/>
      <c r="H31" s="4"/>
      <c r="J31" s="675"/>
      <c r="K31" s="675"/>
      <c r="L31" s="675"/>
      <c r="M31" s="675"/>
      <c r="N31" s="675"/>
      <c r="O31" s="675"/>
      <c r="P31" s="675"/>
      <c r="Q31" s="675"/>
    </row>
    <row r="32" spans="1:17">
      <c r="C32" s="4"/>
      <c r="D32" s="4"/>
      <c r="E32" s="4"/>
      <c r="F32" s="4"/>
      <c r="G32" s="4"/>
      <c r="H32" s="4"/>
      <c r="J32" s="675"/>
      <c r="K32" s="675"/>
      <c r="L32" s="675"/>
      <c r="M32" s="675"/>
      <c r="N32" s="675"/>
      <c r="O32" s="675"/>
      <c r="P32" s="675"/>
      <c r="Q32" s="675"/>
    </row>
    <row r="33" spans="3:17">
      <c r="C33" s="4"/>
      <c r="D33" s="4"/>
      <c r="E33" s="4"/>
      <c r="F33" s="4"/>
      <c r="G33" s="4"/>
      <c r="H33" s="4"/>
      <c r="J33" s="675"/>
      <c r="K33" s="675"/>
      <c r="L33" s="675"/>
      <c r="M33" s="675"/>
      <c r="N33" s="675"/>
      <c r="O33" s="675"/>
      <c r="P33" s="675"/>
      <c r="Q33" s="675"/>
    </row>
    <row r="34" spans="3:17">
      <c r="C34" s="4"/>
      <c r="D34" s="4"/>
      <c r="E34" s="4"/>
      <c r="F34" s="4"/>
      <c r="G34" s="4"/>
      <c r="H34" s="4"/>
      <c r="J34" s="675"/>
      <c r="K34" s="675"/>
      <c r="L34" s="675"/>
      <c r="M34" s="675"/>
      <c r="N34" s="675"/>
      <c r="O34" s="675"/>
      <c r="P34" s="675"/>
      <c r="Q34" s="675"/>
    </row>
    <row r="35" spans="3:17">
      <c r="C35" s="4"/>
      <c r="D35" s="4"/>
      <c r="E35" s="4"/>
      <c r="F35" s="4"/>
      <c r="G35" s="4"/>
      <c r="H35" s="4"/>
      <c r="J35" s="675"/>
      <c r="K35" s="675"/>
      <c r="L35" s="675"/>
      <c r="M35" s="675"/>
      <c r="N35" s="675"/>
      <c r="O35" s="675"/>
      <c r="P35" s="675"/>
      <c r="Q35" s="675"/>
    </row>
    <row r="36" spans="3:17">
      <c r="C36" s="4"/>
      <c r="D36" s="4"/>
      <c r="E36" s="4"/>
      <c r="F36" s="4"/>
      <c r="G36" s="4"/>
      <c r="H36" s="4"/>
      <c r="J36" s="675"/>
      <c r="K36" s="675"/>
      <c r="L36" s="675"/>
      <c r="M36" s="675"/>
      <c r="N36" s="675"/>
      <c r="O36" s="675"/>
      <c r="P36" s="675"/>
      <c r="Q36" s="675"/>
    </row>
    <row r="37" spans="3:17">
      <c r="C37" s="4"/>
      <c r="D37" s="4"/>
      <c r="E37" s="4"/>
      <c r="F37" s="4"/>
      <c r="G37" s="4"/>
      <c r="H37" s="4"/>
      <c r="J37" s="675"/>
      <c r="K37" s="675"/>
      <c r="L37" s="675"/>
      <c r="M37" s="675"/>
      <c r="N37" s="675"/>
      <c r="O37" s="675"/>
      <c r="P37" s="675"/>
      <c r="Q37" s="675"/>
    </row>
    <row r="38" spans="3:17">
      <c r="C38" s="4"/>
      <c r="D38" s="4"/>
      <c r="E38" s="4"/>
      <c r="F38" s="4"/>
      <c r="G38" s="4"/>
      <c r="H38" s="4"/>
      <c r="J38" s="675"/>
      <c r="K38" s="675"/>
      <c r="L38" s="675"/>
      <c r="M38" s="675"/>
      <c r="N38" s="675"/>
      <c r="O38" s="675"/>
      <c r="P38" s="675"/>
      <c r="Q38" s="675"/>
    </row>
    <row r="39" spans="3:17">
      <c r="C39" s="4"/>
      <c r="D39" s="4"/>
      <c r="E39" s="4"/>
      <c r="F39" s="4"/>
      <c r="G39" s="4"/>
      <c r="H39" s="4"/>
      <c r="J39" s="675"/>
      <c r="K39" s="675"/>
      <c r="L39" s="675"/>
      <c r="M39" s="675"/>
      <c r="N39" s="675"/>
      <c r="O39" s="675"/>
      <c r="P39" s="675"/>
      <c r="Q39" s="675"/>
    </row>
    <row r="40" spans="3:17">
      <c r="C40" s="4"/>
      <c r="D40" s="4"/>
      <c r="E40" s="4"/>
      <c r="F40" s="4"/>
      <c r="G40" s="4"/>
      <c r="H40" s="4"/>
      <c r="J40" s="675"/>
      <c r="K40" s="675"/>
      <c r="L40" s="675"/>
      <c r="M40" s="675"/>
      <c r="N40" s="675"/>
      <c r="O40" s="675"/>
      <c r="P40" s="675"/>
      <c r="Q40" s="675"/>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90" zoomScaleNormal="90" workbookViewId="0">
      <pane xSplit="2" ySplit="6" topLeftCell="C7" activePane="bottomRight" state="frozen"/>
      <selection pane="topRight" activeCell="C1" sqref="C1"/>
      <selection pane="bottomLeft" activeCell="A6" sqref="A6"/>
      <selection pane="bottomRight" activeCell="I45" sqref="I45"/>
    </sheetView>
  </sheetViews>
  <sheetFormatPr defaultColWidth="9.140625" defaultRowHeight="12.75"/>
  <cols>
    <col min="1" max="1" width="10.42578125" style="298" bestFit="1" customWidth="1"/>
    <col min="2" max="2" width="104.140625" style="298" customWidth="1"/>
    <col min="3" max="5" width="13.5703125" style="298" bestFit="1" customWidth="1"/>
    <col min="6" max="11" width="12.7109375" style="298" customWidth="1"/>
    <col min="12" max="16384" width="9.140625" style="298"/>
  </cols>
  <sheetData>
    <row r="1" spans="1:11">
      <c r="A1" s="298" t="s">
        <v>30</v>
      </c>
      <c r="B1" s="3" t="str">
        <f>'Info '!C2</f>
        <v>JSC "BASISBANK"</v>
      </c>
    </row>
    <row r="2" spans="1:11">
      <c r="A2" s="298" t="s">
        <v>31</v>
      </c>
      <c r="B2" s="628">
        <f>'1. key ratios '!$B$2</f>
        <v>44926</v>
      </c>
      <c r="C2" s="322"/>
      <c r="D2" s="322"/>
    </row>
    <row r="3" spans="1:11">
      <c r="B3" s="322"/>
      <c r="C3" s="322"/>
      <c r="D3" s="322"/>
    </row>
    <row r="4" spans="1:11" ht="13.5" thickBot="1">
      <c r="A4" s="298" t="s">
        <v>248</v>
      </c>
      <c r="B4" s="349" t="s">
        <v>376</v>
      </c>
      <c r="C4" s="322"/>
      <c r="D4" s="322"/>
    </row>
    <row r="5" spans="1:11" ht="30" customHeight="1">
      <c r="A5" s="720"/>
      <c r="B5" s="721"/>
      <c r="C5" s="722" t="s">
        <v>428</v>
      </c>
      <c r="D5" s="722"/>
      <c r="E5" s="722"/>
      <c r="F5" s="722" t="s">
        <v>429</v>
      </c>
      <c r="G5" s="722"/>
      <c r="H5" s="722"/>
      <c r="I5" s="722" t="s">
        <v>430</v>
      </c>
      <c r="J5" s="722"/>
      <c r="K5" s="723"/>
    </row>
    <row r="6" spans="1:11">
      <c r="A6" s="323"/>
      <c r="B6" s="324"/>
      <c r="C6" s="53" t="s">
        <v>69</v>
      </c>
      <c r="D6" s="53" t="s">
        <v>70</v>
      </c>
      <c r="E6" s="53" t="s">
        <v>71</v>
      </c>
      <c r="F6" s="53" t="s">
        <v>69</v>
      </c>
      <c r="G6" s="53" t="s">
        <v>70</v>
      </c>
      <c r="H6" s="53" t="s">
        <v>71</v>
      </c>
      <c r="I6" s="53" t="s">
        <v>69</v>
      </c>
      <c r="J6" s="53" t="s">
        <v>70</v>
      </c>
      <c r="K6" s="53" t="s">
        <v>71</v>
      </c>
    </row>
    <row r="7" spans="1:11">
      <c r="A7" s="325" t="s">
        <v>379</v>
      </c>
      <c r="B7" s="326"/>
      <c r="C7" s="326"/>
      <c r="D7" s="326"/>
      <c r="E7" s="326"/>
      <c r="F7" s="326"/>
      <c r="G7" s="326"/>
      <c r="H7" s="326"/>
      <c r="I7" s="326"/>
      <c r="J7" s="326"/>
      <c r="K7" s="327"/>
    </row>
    <row r="8" spans="1:11">
      <c r="A8" s="328">
        <v>1</v>
      </c>
      <c r="B8" s="329" t="s">
        <v>377</v>
      </c>
      <c r="C8" s="330"/>
      <c r="D8" s="330"/>
      <c r="E8" s="330"/>
      <c r="F8" s="613">
        <v>270879299.03108692</v>
      </c>
      <c r="G8" s="613">
        <v>455423002.65533233</v>
      </c>
      <c r="H8" s="613">
        <v>726302301.68641913</v>
      </c>
      <c r="I8" s="613">
        <v>265942924.22184792</v>
      </c>
      <c r="J8" s="613">
        <v>285187461.50189143</v>
      </c>
      <c r="K8" s="614">
        <v>551130385.72373939</v>
      </c>
    </row>
    <row r="9" spans="1:11">
      <c r="A9" s="325" t="s">
        <v>380</v>
      </c>
      <c r="B9" s="326"/>
      <c r="C9" s="326"/>
      <c r="D9" s="326"/>
      <c r="E9" s="326"/>
      <c r="F9" s="326"/>
      <c r="G9" s="326"/>
      <c r="H9" s="326"/>
      <c r="I9" s="326"/>
      <c r="J9" s="326"/>
      <c r="K9" s="327"/>
    </row>
    <row r="10" spans="1:11">
      <c r="A10" s="331">
        <v>2</v>
      </c>
      <c r="B10" s="332" t="s">
        <v>388</v>
      </c>
      <c r="C10" s="485">
        <v>233097980.91281971</v>
      </c>
      <c r="D10" s="615">
        <v>621952870.59411967</v>
      </c>
      <c r="E10" s="615">
        <v>855050851.50693941</v>
      </c>
      <c r="F10" s="615">
        <v>31527536.705646135</v>
      </c>
      <c r="G10" s="615">
        <v>103580751.9921279</v>
      </c>
      <c r="H10" s="615">
        <v>135108288.69777402</v>
      </c>
      <c r="I10" s="615">
        <v>4597815.6177331209</v>
      </c>
      <c r="J10" s="615">
        <v>16169376.784972927</v>
      </c>
      <c r="K10" s="616">
        <v>20767192.402706049</v>
      </c>
    </row>
    <row r="11" spans="1:11">
      <c r="A11" s="331">
        <v>3</v>
      </c>
      <c r="B11" s="332" t="s">
        <v>382</v>
      </c>
      <c r="C11" s="485">
        <v>661970167.1457535</v>
      </c>
      <c r="D11" s="615">
        <v>737578121.60999954</v>
      </c>
      <c r="E11" s="615">
        <v>1399548288.755753</v>
      </c>
      <c r="F11" s="615">
        <v>194854678.11957327</v>
      </c>
      <c r="G11" s="615">
        <v>177544482.38207781</v>
      </c>
      <c r="H11" s="615">
        <v>372399160.50165105</v>
      </c>
      <c r="I11" s="615">
        <v>151488072.5901753</v>
      </c>
      <c r="J11" s="615">
        <v>142254092.31816372</v>
      </c>
      <c r="K11" s="616">
        <v>293742164.90833902</v>
      </c>
    </row>
    <row r="12" spans="1:11">
      <c r="A12" s="331">
        <v>4</v>
      </c>
      <c r="B12" s="332" t="s">
        <v>383</v>
      </c>
      <c r="C12" s="485">
        <v>253130538.0434781</v>
      </c>
      <c r="D12" s="615">
        <v>0</v>
      </c>
      <c r="E12" s="615">
        <v>253130538.0434781</v>
      </c>
      <c r="F12" s="615">
        <v>0</v>
      </c>
      <c r="G12" s="615">
        <v>0</v>
      </c>
      <c r="H12" s="615">
        <v>0</v>
      </c>
      <c r="I12" s="615">
        <v>0</v>
      </c>
      <c r="J12" s="615">
        <v>0</v>
      </c>
      <c r="K12" s="616">
        <v>0</v>
      </c>
    </row>
    <row r="13" spans="1:11">
      <c r="A13" s="331">
        <v>5</v>
      </c>
      <c r="B13" s="332" t="s">
        <v>391</v>
      </c>
      <c r="C13" s="485">
        <v>218137490.11012191</v>
      </c>
      <c r="D13" s="615">
        <v>170869271.459077</v>
      </c>
      <c r="E13" s="615">
        <v>389006761.56919891</v>
      </c>
      <c r="F13" s="615">
        <v>46403273.157089725</v>
      </c>
      <c r="G13" s="615">
        <v>38004108.092674099</v>
      </c>
      <c r="H13" s="615">
        <v>84407381.249763817</v>
      </c>
      <c r="I13" s="615">
        <v>17429951.202288296</v>
      </c>
      <c r="J13" s="615">
        <v>14614488.494946539</v>
      </c>
      <c r="K13" s="616">
        <v>32044439.697234835</v>
      </c>
    </row>
    <row r="14" spans="1:11">
      <c r="A14" s="331">
        <v>6</v>
      </c>
      <c r="B14" s="332" t="s">
        <v>423</v>
      </c>
      <c r="C14" s="485"/>
      <c r="D14" s="615"/>
      <c r="E14" s="615"/>
      <c r="F14" s="615"/>
      <c r="G14" s="615"/>
      <c r="H14" s="615"/>
      <c r="I14" s="615"/>
      <c r="J14" s="615"/>
      <c r="K14" s="616"/>
    </row>
    <row r="15" spans="1:11">
      <c r="A15" s="331">
        <v>7</v>
      </c>
      <c r="B15" s="332" t="s">
        <v>424</v>
      </c>
      <c r="C15" s="485">
        <v>25678655.675433699</v>
      </c>
      <c r="D15" s="615">
        <v>24644893.455429703</v>
      </c>
      <c r="E15" s="615">
        <v>50323549.130863398</v>
      </c>
      <c r="F15" s="615">
        <v>6000927.9858694999</v>
      </c>
      <c r="G15" s="615">
        <v>0</v>
      </c>
      <c r="H15" s="615">
        <v>6000927.9858694999</v>
      </c>
      <c r="I15" s="615">
        <v>6000927.9858694999</v>
      </c>
      <c r="J15" s="615">
        <v>0</v>
      </c>
      <c r="K15" s="616">
        <v>6000927.9858694999</v>
      </c>
    </row>
    <row r="16" spans="1:11">
      <c r="A16" s="331">
        <v>8</v>
      </c>
      <c r="B16" s="333" t="s">
        <v>384</v>
      </c>
      <c r="C16" s="485">
        <v>1392014831.8876069</v>
      </c>
      <c r="D16" s="615">
        <v>1555045157.1186259</v>
      </c>
      <c r="E16" s="615">
        <v>2947059989.0062327</v>
      </c>
      <c r="F16" s="615">
        <v>278786415.96817863</v>
      </c>
      <c r="G16" s="615">
        <v>319129342.46687979</v>
      </c>
      <c r="H16" s="615">
        <v>597915758.43505836</v>
      </c>
      <c r="I16" s="615">
        <v>179516767.39606622</v>
      </c>
      <c r="J16" s="615">
        <v>173037957.5980832</v>
      </c>
      <c r="K16" s="616">
        <v>352554724.99414939</v>
      </c>
    </row>
    <row r="17" spans="1:11">
      <c r="A17" s="325" t="s">
        <v>381</v>
      </c>
      <c r="B17" s="326"/>
      <c r="C17" s="617"/>
      <c r="D17" s="617"/>
      <c r="E17" s="617"/>
      <c r="F17" s="617"/>
      <c r="G17" s="617"/>
      <c r="H17" s="617"/>
      <c r="I17" s="617"/>
      <c r="J17" s="617"/>
      <c r="K17" s="618"/>
    </row>
    <row r="18" spans="1:11">
      <c r="A18" s="331">
        <v>9</v>
      </c>
      <c r="B18" s="332" t="s">
        <v>387</v>
      </c>
      <c r="C18" s="485">
        <v>4502730.4347823001</v>
      </c>
      <c r="D18" s="615">
        <v>0</v>
      </c>
      <c r="E18" s="615">
        <v>4502730.4347823001</v>
      </c>
      <c r="F18" s="615"/>
      <c r="G18" s="615"/>
      <c r="H18" s="615"/>
      <c r="I18" s="615">
        <v>0</v>
      </c>
      <c r="J18" s="615">
        <v>0</v>
      </c>
      <c r="K18" s="616">
        <v>0</v>
      </c>
    </row>
    <row r="19" spans="1:11">
      <c r="A19" s="331">
        <v>10</v>
      </c>
      <c r="B19" s="332" t="s">
        <v>425</v>
      </c>
      <c r="C19" s="485">
        <v>892831201.17043221</v>
      </c>
      <c r="D19" s="615">
        <v>999749330.65602982</v>
      </c>
      <c r="E19" s="615">
        <v>1892580531.826462</v>
      </c>
      <c r="F19" s="615">
        <v>18484607.119156998</v>
      </c>
      <c r="G19" s="615">
        <v>7863683.8570769504</v>
      </c>
      <c r="H19" s="615">
        <v>26348290.976233948</v>
      </c>
      <c r="I19" s="615">
        <v>23420981.928395998</v>
      </c>
      <c r="J19" s="615">
        <v>178716883.17599922</v>
      </c>
      <c r="K19" s="616">
        <v>202137865.10439521</v>
      </c>
    </row>
    <row r="20" spans="1:11">
      <c r="A20" s="331">
        <v>11</v>
      </c>
      <c r="B20" s="332" t="s">
        <v>386</v>
      </c>
      <c r="C20" s="485">
        <v>30370380.317341402</v>
      </c>
      <c r="D20" s="615">
        <v>1881694.8952858001</v>
      </c>
      <c r="E20" s="615">
        <v>32252075.212627202</v>
      </c>
      <c r="F20" s="615">
        <v>1806215.7414813</v>
      </c>
      <c r="G20" s="615">
        <v>0</v>
      </c>
      <c r="H20" s="615">
        <v>1806215.7414813</v>
      </c>
      <c r="I20" s="615">
        <v>1806215.7414813</v>
      </c>
      <c r="J20" s="615">
        <v>0</v>
      </c>
      <c r="K20" s="616">
        <v>1806215.7414813</v>
      </c>
    </row>
    <row r="21" spans="1:11" ht="13.5" thickBot="1">
      <c r="A21" s="334">
        <v>12</v>
      </c>
      <c r="B21" s="335" t="s">
        <v>385</v>
      </c>
      <c r="C21" s="619">
        <v>927704311.92255592</v>
      </c>
      <c r="D21" s="620">
        <v>1001631025.5513157</v>
      </c>
      <c r="E21" s="619">
        <v>1929335337.4738715</v>
      </c>
      <c r="F21" s="620">
        <v>20290822.860638298</v>
      </c>
      <c r="G21" s="620">
        <v>7863683.8570769504</v>
      </c>
      <c r="H21" s="620">
        <v>28154506.717715248</v>
      </c>
      <c r="I21" s="620">
        <v>25227197.669877298</v>
      </c>
      <c r="J21" s="620">
        <v>178716883.17599922</v>
      </c>
      <c r="K21" s="621">
        <v>203944080.84587651</v>
      </c>
    </row>
    <row r="22" spans="1:11" ht="38.25" customHeight="1" thickBot="1">
      <c r="A22" s="336"/>
      <c r="B22" s="337"/>
      <c r="C22" s="337"/>
      <c r="D22" s="337"/>
      <c r="E22" s="337"/>
      <c r="F22" s="724" t="s">
        <v>427</v>
      </c>
      <c r="G22" s="722"/>
      <c r="H22" s="722"/>
      <c r="I22" s="724" t="s">
        <v>392</v>
      </c>
      <c r="J22" s="722"/>
      <c r="K22" s="723"/>
    </row>
    <row r="23" spans="1:11">
      <c r="A23" s="338">
        <v>13</v>
      </c>
      <c r="B23" s="339" t="s">
        <v>377</v>
      </c>
      <c r="C23" s="340"/>
      <c r="D23" s="340"/>
      <c r="E23" s="340"/>
      <c r="F23" s="622">
        <v>270879299.03108692</v>
      </c>
      <c r="G23" s="622">
        <v>455423002.65533233</v>
      </c>
      <c r="H23" s="622">
        <v>726302301.68641913</v>
      </c>
      <c r="I23" s="622">
        <v>265942924.22184792</v>
      </c>
      <c r="J23" s="622">
        <v>285187461.50189143</v>
      </c>
      <c r="K23" s="623">
        <v>551130385.72373927</v>
      </c>
    </row>
    <row r="24" spans="1:11" ht="13.5" thickBot="1">
      <c r="A24" s="341">
        <v>14</v>
      </c>
      <c r="B24" s="342" t="s">
        <v>389</v>
      </c>
      <c r="C24" s="343"/>
      <c r="D24" s="344"/>
      <c r="E24" s="345"/>
      <c r="F24" s="624">
        <v>258495593.10754034</v>
      </c>
      <c r="G24" s="624">
        <v>311265658.6098029</v>
      </c>
      <c r="H24" s="624">
        <v>569761251.71734321</v>
      </c>
      <c r="I24" s="624">
        <v>154289569.72618893</v>
      </c>
      <c r="J24" s="624">
        <v>43259489.3995208</v>
      </c>
      <c r="K24" s="625">
        <v>148610644.14827293</v>
      </c>
    </row>
    <row r="25" spans="1:11" ht="13.5" thickBot="1">
      <c r="A25" s="346">
        <v>15</v>
      </c>
      <c r="B25" s="347" t="s">
        <v>390</v>
      </c>
      <c r="C25" s="348"/>
      <c r="D25" s="348"/>
      <c r="E25" s="348"/>
      <c r="F25" s="626">
        <v>1.0479068357594579</v>
      </c>
      <c r="G25" s="626">
        <v>1.4631328257970229</v>
      </c>
      <c r="H25" s="626">
        <v>1.2747485012314166</v>
      </c>
      <c r="I25" s="626">
        <v>1.7236610659670994</v>
      </c>
      <c r="J25" s="626">
        <v>6.5924833015955695</v>
      </c>
      <c r="K25" s="627">
        <v>3.7085525662203667</v>
      </c>
    </row>
    <row r="27" spans="1:11" ht="25.5">
      <c r="B27" s="321" t="s">
        <v>426</v>
      </c>
    </row>
    <row r="28" spans="1:11">
      <c r="C28" s="676"/>
      <c r="D28" s="676"/>
      <c r="E28" s="676"/>
      <c r="F28" s="676"/>
      <c r="G28" s="676"/>
      <c r="H28" s="676"/>
      <c r="I28" s="676"/>
      <c r="J28" s="676"/>
      <c r="K28" s="676"/>
    </row>
    <row r="29" spans="1:11">
      <c r="C29" s="676"/>
      <c r="D29" s="676"/>
      <c r="E29" s="676"/>
      <c r="F29" s="676"/>
      <c r="G29" s="676"/>
      <c r="H29" s="676"/>
      <c r="I29" s="676"/>
      <c r="J29" s="676"/>
      <c r="K29" s="676"/>
    </row>
    <row r="30" spans="1:11">
      <c r="C30" s="676"/>
      <c r="D30" s="676"/>
      <c r="E30" s="676"/>
      <c r="F30" s="676"/>
      <c r="G30" s="676"/>
      <c r="H30" s="676"/>
      <c r="I30" s="676"/>
      <c r="J30" s="676"/>
      <c r="K30" s="676"/>
    </row>
    <row r="31" spans="1:11">
      <c r="C31" s="676"/>
      <c r="D31" s="676"/>
      <c r="E31" s="676"/>
      <c r="F31" s="676"/>
      <c r="G31" s="676"/>
      <c r="H31" s="676"/>
      <c r="I31" s="676"/>
      <c r="J31" s="676"/>
      <c r="K31" s="676"/>
    </row>
    <row r="32" spans="1:11">
      <c r="C32" s="676"/>
      <c r="D32" s="676"/>
      <c r="E32" s="676"/>
      <c r="F32" s="676"/>
      <c r="G32" s="676"/>
      <c r="H32" s="676"/>
      <c r="I32" s="676"/>
      <c r="J32" s="676"/>
      <c r="K32" s="676"/>
    </row>
    <row r="33" spans="3:11">
      <c r="C33" s="676"/>
      <c r="D33" s="676"/>
      <c r="E33" s="676"/>
      <c r="F33" s="676"/>
      <c r="G33" s="676"/>
      <c r="H33" s="676"/>
      <c r="I33" s="676"/>
      <c r="J33" s="676"/>
      <c r="K33" s="676"/>
    </row>
    <row r="34" spans="3:11">
      <c r="C34" s="676"/>
      <c r="D34" s="676"/>
      <c r="E34" s="676"/>
      <c r="F34" s="676"/>
      <c r="G34" s="676"/>
      <c r="H34" s="676"/>
      <c r="I34" s="676"/>
      <c r="J34" s="676"/>
      <c r="K34" s="676"/>
    </row>
    <row r="35" spans="3:11">
      <c r="C35" s="676"/>
      <c r="D35" s="676"/>
      <c r="E35" s="676"/>
      <c r="F35" s="676"/>
      <c r="G35" s="676"/>
      <c r="H35" s="676"/>
      <c r="I35" s="676"/>
      <c r="J35" s="676"/>
      <c r="K35" s="676"/>
    </row>
    <row r="36" spans="3:11">
      <c r="C36" s="676"/>
      <c r="D36" s="676"/>
      <c r="E36" s="676"/>
      <c r="F36" s="676"/>
      <c r="G36" s="676"/>
      <c r="H36" s="676"/>
      <c r="I36" s="676"/>
      <c r="J36" s="676"/>
      <c r="K36" s="676"/>
    </row>
    <row r="37" spans="3:11">
      <c r="C37" s="676"/>
      <c r="D37" s="676"/>
      <c r="E37" s="676"/>
      <c r="F37" s="676"/>
      <c r="G37" s="676"/>
      <c r="H37" s="676"/>
      <c r="I37" s="676"/>
      <c r="J37" s="676"/>
      <c r="K37" s="676"/>
    </row>
    <row r="38" spans="3:11">
      <c r="C38" s="676"/>
      <c r="D38" s="676"/>
      <c r="E38" s="676"/>
      <c r="F38" s="676"/>
      <c r="G38" s="676"/>
      <c r="H38" s="676"/>
      <c r="I38" s="676"/>
      <c r="J38" s="676"/>
      <c r="K38" s="676"/>
    </row>
    <row r="39" spans="3:11">
      <c r="C39" s="676"/>
      <c r="D39" s="676"/>
      <c r="E39" s="676"/>
      <c r="F39" s="676"/>
      <c r="G39" s="676"/>
      <c r="H39" s="676"/>
      <c r="I39" s="676"/>
      <c r="J39" s="676"/>
      <c r="K39" s="676"/>
    </row>
    <row r="40" spans="3:11">
      <c r="C40" s="676"/>
      <c r="D40" s="676"/>
      <c r="E40" s="676"/>
      <c r="F40" s="676"/>
      <c r="G40" s="676"/>
      <c r="H40" s="676"/>
      <c r="I40" s="676"/>
      <c r="J40" s="676"/>
      <c r="K40" s="676"/>
    </row>
    <row r="41" spans="3:11">
      <c r="C41" s="676"/>
      <c r="D41" s="676"/>
      <c r="E41" s="676"/>
      <c r="F41" s="676"/>
      <c r="G41" s="676"/>
      <c r="H41" s="676"/>
      <c r="I41" s="676"/>
      <c r="J41" s="676"/>
      <c r="K41" s="676"/>
    </row>
    <row r="42" spans="3:11">
      <c r="C42" s="676"/>
      <c r="D42" s="676"/>
      <c r="E42" s="676"/>
      <c r="F42" s="676"/>
      <c r="G42" s="676"/>
      <c r="H42" s="676"/>
      <c r="I42" s="676"/>
      <c r="J42" s="676"/>
      <c r="K42" s="676"/>
    </row>
    <row r="43" spans="3:11">
      <c r="C43" s="676"/>
      <c r="D43" s="676"/>
      <c r="E43" s="676"/>
      <c r="F43" s="676"/>
      <c r="G43" s="676"/>
      <c r="H43" s="676"/>
      <c r="I43" s="676"/>
      <c r="J43" s="676"/>
      <c r="K43" s="676"/>
    </row>
    <row r="44" spans="3:11">
      <c r="C44" s="676"/>
      <c r="D44" s="676"/>
      <c r="E44" s="676"/>
      <c r="F44" s="676"/>
      <c r="G44" s="676"/>
      <c r="H44" s="676"/>
      <c r="I44" s="676"/>
      <c r="J44" s="676"/>
      <c r="K44" s="676"/>
    </row>
    <row r="45" spans="3:11">
      <c r="C45" s="676"/>
      <c r="D45" s="676"/>
      <c r="E45" s="676"/>
      <c r="F45" s="676"/>
      <c r="G45" s="676"/>
      <c r="H45" s="676"/>
      <c r="I45" s="676"/>
      <c r="J45" s="676"/>
      <c r="K45" s="676"/>
    </row>
    <row r="46" spans="3:11">
      <c r="C46" s="676"/>
      <c r="D46" s="676"/>
      <c r="E46" s="676"/>
      <c r="F46" s="676"/>
      <c r="G46" s="676"/>
      <c r="H46" s="676"/>
      <c r="I46" s="676"/>
      <c r="J46" s="676"/>
      <c r="K46" s="676"/>
    </row>
    <row r="47" spans="3:11">
      <c r="C47" s="676"/>
      <c r="D47" s="676"/>
      <c r="E47" s="676"/>
      <c r="F47" s="676"/>
      <c r="G47" s="676"/>
      <c r="H47" s="676"/>
      <c r="I47" s="676"/>
      <c r="J47" s="676"/>
      <c r="K47" s="676"/>
    </row>
    <row r="48" spans="3:11">
      <c r="C48" s="676"/>
      <c r="D48" s="676"/>
      <c r="E48" s="676"/>
      <c r="F48" s="676"/>
      <c r="G48" s="676"/>
      <c r="H48" s="676"/>
      <c r="I48" s="676"/>
      <c r="J48" s="676"/>
      <c r="K48" s="676"/>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pane="topRight" activeCell="B1" sqref="B1"/>
      <selection pane="bottomLeft" activeCell="A5" sqref="A5"/>
      <selection pane="bottomRight" activeCell="E34" sqref="E34"/>
    </sheetView>
  </sheetViews>
  <sheetFormatPr defaultColWidth="9.140625" defaultRowHeight="12.75"/>
  <cols>
    <col min="1" max="1" width="10.42578125" style="4" bestFit="1" customWidth="1"/>
    <col min="2" max="2" width="95" style="4" customWidth="1"/>
    <col min="3" max="3" width="12.42578125" style="4" bestFit="1" customWidth="1"/>
    <col min="4" max="4" width="11.42578125" style="4" customWidth="1"/>
    <col min="5" max="5" width="18.28515625" style="4" bestFit="1" customWidth="1"/>
    <col min="6" max="13" width="12.7109375" style="4" customWidth="1"/>
    <col min="14" max="14" width="20.42578125" style="4" customWidth="1"/>
    <col min="15" max="16384" width="9.140625" style="46"/>
  </cols>
  <sheetData>
    <row r="1" spans="1:14">
      <c r="A1" s="4" t="s">
        <v>30</v>
      </c>
      <c r="B1" s="3" t="str">
        <f>'Info '!C2</f>
        <v>JSC "BASISBANK"</v>
      </c>
    </row>
    <row r="2" spans="1:14" ht="14.25" customHeight="1">
      <c r="A2" s="4" t="s">
        <v>31</v>
      </c>
      <c r="B2" s="628">
        <f>'1. key ratios '!$B$2</f>
        <v>44926</v>
      </c>
    </row>
    <row r="3" spans="1:14" ht="14.25" customHeight="1"/>
    <row r="4" spans="1:14" ht="13.5" thickBot="1">
      <c r="A4" s="4" t="s">
        <v>264</v>
      </c>
      <c r="B4" s="261" t="s">
        <v>28</v>
      </c>
    </row>
    <row r="5" spans="1:14" s="194" customFormat="1">
      <c r="A5" s="190"/>
      <c r="B5" s="191"/>
      <c r="C5" s="192" t="s">
        <v>0</v>
      </c>
      <c r="D5" s="192" t="s">
        <v>1</v>
      </c>
      <c r="E5" s="192" t="s">
        <v>2</v>
      </c>
      <c r="F5" s="192" t="s">
        <v>3</v>
      </c>
      <c r="G5" s="192" t="s">
        <v>4</v>
      </c>
      <c r="H5" s="192" t="s">
        <v>5</v>
      </c>
      <c r="I5" s="192" t="s">
        <v>8</v>
      </c>
      <c r="J5" s="192" t="s">
        <v>9</v>
      </c>
      <c r="K5" s="192" t="s">
        <v>10</v>
      </c>
      <c r="L5" s="192" t="s">
        <v>11</v>
      </c>
      <c r="M5" s="192" t="s">
        <v>12</v>
      </c>
      <c r="N5" s="193" t="s">
        <v>13</v>
      </c>
    </row>
    <row r="6" spans="1:14" ht="38.25">
      <c r="A6" s="195"/>
      <c r="B6" s="196"/>
      <c r="C6" s="197" t="s">
        <v>263</v>
      </c>
      <c r="D6" s="198" t="s">
        <v>262</v>
      </c>
      <c r="E6" s="199" t="s">
        <v>261</v>
      </c>
      <c r="F6" s="200">
        <v>0</v>
      </c>
      <c r="G6" s="200">
        <v>0.2</v>
      </c>
      <c r="H6" s="200">
        <v>0.35</v>
      </c>
      <c r="I6" s="200">
        <v>0.5</v>
      </c>
      <c r="J6" s="200">
        <v>0.75</v>
      </c>
      <c r="K6" s="200">
        <v>1</v>
      </c>
      <c r="L6" s="200">
        <v>1.5</v>
      </c>
      <c r="M6" s="200">
        <v>2.5</v>
      </c>
      <c r="N6" s="260" t="s">
        <v>275</v>
      </c>
    </row>
    <row r="7" spans="1:14" ht="15">
      <c r="A7" s="201">
        <v>1</v>
      </c>
      <c r="B7" s="202" t="s">
        <v>260</v>
      </c>
      <c r="C7" s="203">
        <f>SUM(C8:C13)</f>
        <v>70857000</v>
      </c>
      <c r="D7" s="196"/>
      <c r="E7" s="204">
        <f t="shared" ref="E7:M7" si="0">SUM(E8:E13)</f>
        <v>1417140</v>
      </c>
      <c r="F7" s="205">
        <f>SUM(F8:F13)</f>
        <v>0</v>
      </c>
      <c r="G7" s="205">
        <f t="shared" si="0"/>
        <v>0</v>
      </c>
      <c r="H7" s="205">
        <f t="shared" si="0"/>
        <v>0</v>
      </c>
      <c r="I7" s="205">
        <f t="shared" si="0"/>
        <v>0</v>
      </c>
      <c r="J7" s="205">
        <f t="shared" si="0"/>
        <v>0</v>
      </c>
      <c r="K7" s="205">
        <f t="shared" si="0"/>
        <v>1417140</v>
      </c>
      <c r="L7" s="205">
        <f t="shared" si="0"/>
        <v>0</v>
      </c>
      <c r="M7" s="205">
        <f t="shared" si="0"/>
        <v>0</v>
      </c>
      <c r="N7" s="206">
        <f>SUM(N8:N13)</f>
        <v>1417140</v>
      </c>
    </row>
    <row r="8" spans="1:14" ht="14.25">
      <c r="A8" s="201">
        <v>1.1000000000000001</v>
      </c>
      <c r="B8" s="207" t="s">
        <v>258</v>
      </c>
      <c r="C8" s="205">
        <v>70857000</v>
      </c>
      <c r="D8" s="208">
        <v>0.02</v>
      </c>
      <c r="E8" s="204">
        <f>C8*D8</f>
        <v>1417140</v>
      </c>
      <c r="F8" s="205"/>
      <c r="G8" s="205"/>
      <c r="H8" s="205"/>
      <c r="I8" s="205"/>
      <c r="J8" s="205"/>
      <c r="K8" s="205">
        <v>1417140</v>
      </c>
      <c r="L8" s="205"/>
      <c r="M8" s="205"/>
      <c r="N8" s="206">
        <f>SUMPRODUCT($F$6:$M$6,F8:M8)</f>
        <v>1417140</v>
      </c>
    </row>
    <row r="9" spans="1:14" ht="14.25">
      <c r="A9" s="201">
        <v>1.2</v>
      </c>
      <c r="B9" s="207" t="s">
        <v>257</v>
      </c>
      <c r="C9" s="205">
        <v>0</v>
      </c>
      <c r="D9" s="208">
        <v>0.05</v>
      </c>
      <c r="E9" s="204">
        <f>C9*D9</f>
        <v>0</v>
      </c>
      <c r="F9" s="205"/>
      <c r="G9" s="205"/>
      <c r="H9" s="205"/>
      <c r="I9" s="205"/>
      <c r="J9" s="205"/>
      <c r="K9" s="205"/>
      <c r="L9" s="205"/>
      <c r="M9" s="205"/>
      <c r="N9" s="206">
        <f t="shared" ref="N9:N12" si="1">SUMPRODUCT($F$6:$M$6,F9:M9)</f>
        <v>0</v>
      </c>
    </row>
    <row r="10" spans="1:14" ht="14.25">
      <c r="A10" s="201">
        <v>1.3</v>
      </c>
      <c r="B10" s="207" t="s">
        <v>256</v>
      </c>
      <c r="C10" s="205">
        <v>0</v>
      </c>
      <c r="D10" s="208">
        <v>0.08</v>
      </c>
      <c r="E10" s="204">
        <f>C10*D10</f>
        <v>0</v>
      </c>
      <c r="F10" s="205"/>
      <c r="G10" s="205"/>
      <c r="H10" s="205"/>
      <c r="I10" s="205"/>
      <c r="J10" s="205"/>
      <c r="K10" s="205"/>
      <c r="L10" s="205"/>
      <c r="M10" s="205"/>
      <c r="N10" s="206">
        <f>SUMPRODUCT($F$6:$M$6,F10:M10)</f>
        <v>0</v>
      </c>
    </row>
    <row r="11" spans="1:14" ht="14.25">
      <c r="A11" s="201">
        <v>1.4</v>
      </c>
      <c r="B11" s="207" t="s">
        <v>255</v>
      </c>
      <c r="C11" s="205">
        <v>0</v>
      </c>
      <c r="D11" s="208">
        <v>0.11</v>
      </c>
      <c r="E11" s="204">
        <f>C11*D11</f>
        <v>0</v>
      </c>
      <c r="F11" s="205"/>
      <c r="G11" s="205"/>
      <c r="H11" s="205"/>
      <c r="I11" s="205"/>
      <c r="J11" s="205"/>
      <c r="K11" s="205"/>
      <c r="L11" s="205"/>
      <c r="M11" s="205"/>
      <c r="N11" s="206">
        <f t="shared" si="1"/>
        <v>0</v>
      </c>
    </row>
    <row r="12" spans="1:14" ht="14.25">
      <c r="A12" s="201">
        <v>1.5</v>
      </c>
      <c r="B12" s="207" t="s">
        <v>254</v>
      </c>
      <c r="C12" s="205">
        <v>0</v>
      </c>
      <c r="D12" s="208">
        <v>0.14000000000000001</v>
      </c>
      <c r="E12" s="204">
        <f>C12*D12</f>
        <v>0</v>
      </c>
      <c r="F12" s="205"/>
      <c r="G12" s="205"/>
      <c r="H12" s="205"/>
      <c r="I12" s="205"/>
      <c r="J12" s="205"/>
      <c r="K12" s="205"/>
      <c r="L12" s="205"/>
      <c r="M12" s="205"/>
      <c r="N12" s="206">
        <f t="shared" si="1"/>
        <v>0</v>
      </c>
    </row>
    <row r="13" spans="1:14" ht="14.25">
      <c r="A13" s="201">
        <v>1.6</v>
      </c>
      <c r="B13" s="209" t="s">
        <v>253</v>
      </c>
      <c r="C13" s="205">
        <v>0</v>
      </c>
      <c r="D13" s="210"/>
      <c r="E13" s="205"/>
      <c r="F13" s="205"/>
      <c r="G13" s="205"/>
      <c r="H13" s="205"/>
      <c r="I13" s="205"/>
      <c r="J13" s="205"/>
      <c r="K13" s="205"/>
      <c r="L13" s="205"/>
      <c r="M13" s="205"/>
      <c r="N13" s="206">
        <f>SUMPRODUCT($F$6:$M$6,F13:M13)</f>
        <v>0</v>
      </c>
    </row>
    <row r="14" spans="1:14" ht="15">
      <c r="A14" s="201">
        <v>2</v>
      </c>
      <c r="B14" s="211" t="s">
        <v>259</v>
      </c>
      <c r="C14" s="203">
        <f>SUM(C15:C20)</f>
        <v>0</v>
      </c>
      <c r="D14" s="196"/>
      <c r="E14" s="204">
        <f t="shared" ref="E14:M14" si="2">SUM(E15:E20)</f>
        <v>0</v>
      </c>
      <c r="F14" s="205">
        <f t="shared" si="2"/>
        <v>0</v>
      </c>
      <c r="G14" s="205">
        <f t="shared" si="2"/>
        <v>0</v>
      </c>
      <c r="H14" s="205">
        <f t="shared" si="2"/>
        <v>0</v>
      </c>
      <c r="I14" s="205">
        <f t="shared" si="2"/>
        <v>0</v>
      </c>
      <c r="J14" s="205">
        <f t="shared" si="2"/>
        <v>0</v>
      </c>
      <c r="K14" s="205">
        <f t="shared" si="2"/>
        <v>0</v>
      </c>
      <c r="L14" s="205">
        <f t="shared" si="2"/>
        <v>0</v>
      </c>
      <c r="M14" s="205">
        <f t="shared" si="2"/>
        <v>0</v>
      </c>
      <c r="N14" s="206">
        <f>SUM(N15:N20)</f>
        <v>0</v>
      </c>
    </row>
    <row r="15" spans="1:14" ht="14.25">
      <c r="A15" s="201">
        <v>2.1</v>
      </c>
      <c r="B15" s="209" t="s">
        <v>258</v>
      </c>
      <c r="C15" s="205"/>
      <c r="D15" s="208">
        <v>5.0000000000000001E-3</v>
      </c>
      <c r="E15" s="204">
        <f>C15*D15</f>
        <v>0</v>
      </c>
      <c r="F15" s="205"/>
      <c r="G15" s="205"/>
      <c r="H15" s="205"/>
      <c r="I15" s="205"/>
      <c r="J15" s="205"/>
      <c r="K15" s="205"/>
      <c r="L15" s="205"/>
      <c r="M15" s="205"/>
      <c r="N15" s="206">
        <f>SUMPRODUCT($F$6:$M$6,F15:M15)</f>
        <v>0</v>
      </c>
    </row>
    <row r="16" spans="1:14" ht="14.25">
      <c r="A16" s="201">
        <v>2.2000000000000002</v>
      </c>
      <c r="B16" s="209" t="s">
        <v>257</v>
      </c>
      <c r="C16" s="205"/>
      <c r="D16" s="208">
        <v>0.01</v>
      </c>
      <c r="E16" s="204">
        <f>C16*D16</f>
        <v>0</v>
      </c>
      <c r="F16" s="205"/>
      <c r="G16" s="205"/>
      <c r="H16" s="205"/>
      <c r="I16" s="205"/>
      <c r="J16" s="205"/>
      <c r="K16" s="205"/>
      <c r="L16" s="205"/>
      <c r="M16" s="205"/>
      <c r="N16" s="206">
        <f t="shared" ref="N16:N20" si="3">SUMPRODUCT($F$6:$M$6,F16:M16)</f>
        <v>0</v>
      </c>
    </row>
    <row r="17" spans="1:14" ht="14.25">
      <c r="A17" s="201">
        <v>2.2999999999999998</v>
      </c>
      <c r="B17" s="209" t="s">
        <v>256</v>
      </c>
      <c r="C17" s="205"/>
      <c r="D17" s="208">
        <v>0.02</v>
      </c>
      <c r="E17" s="204">
        <f>C17*D17</f>
        <v>0</v>
      </c>
      <c r="F17" s="205"/>
      <c r="G17" s="205"/>
      <c r="H17" s="205"/>
      <c r="I17" s="205"/>
      <c r="J17" s="205"/>
      <c r="K17" s="205"/>
      <c r="L17" s="205"/>
      <c r="M17" s="205"/>
      <c r="N17" s="206">
        <f t="shared" si="3"/>
        <v>0</v>
      </c>
    </row>
    <row r="18" spans="1:14" ht="14.25">
      <c r="A18" s="201">
        <v>2.4</v>
      </c>
      <c r="B18" s="209" t="s">
        <v>255</v>
      </c>
      <c r="C18" s="205"/>
      <c r="D18" s="208">
        <v>0.03</v>
      </c>
      <c r="E18" s="204">
        <f>C18*D18</f>
        <v>0</v>
      </c>
      <c r="F18" s="205"/>
      <c r="G18" s="205"/>
      <c r="H18" s="205"/>
      <c r="I18" s="205"/>
      <c r="J18" s="205"/>
      <c r="K18" s="205"/>
      <c r="L18" s="205"/>
      <c r="M18" s="205"/>
      <c r="N18" s="206">
        <f t="shared" si="3"/>
        <v>0</v>
      </c>
    </row>
    <row r="19" spans="1:14" ht="14.25">
      <c r="A19" s="201">
        <v>2.5</v>
      </c>
      <c r="B19" s="209" t="s">
        <v>254</v>
      </c>
      <c r="C19" s="205"/>
      <c r="D19" s="208">
        <v>0.04</v>
      </c>
      <c r="E19" s="204">
        <f>C19*D19</f>
        <v>0</v>
      </c>
      <c r="F19" s="205"/>
      <c r="G19" s="205"/>
      <c r="H19" s="205"/>
      <c r="I19" s="205"/>
      <c r="J19" s="205"/>
      <c r="K19" s="205"/>
      <c r="L19" s="205"/>
      <c r="M19" s="205"/>
      <c r="N19" s="206">
        <f t="shared" si="3"/>
        <v>0</v>
      </c>
    </row>
    <row r="20" spans="1:14" ht="14.25">
      <c r="A20" s="201">
        <v>2.6</v>
      </c>
      <c r="B20" s="209" t="s">
        <v>253</v>
      </c>
      <c r="C20" s="205"/>
      <c r="D20" s="210"/>
      <c r="E20" s="212"/>
      <c r="F20" s="205"/>
      <c r="G20" s="205"/>
      <c r="H20" s="205"/>
      <c r="I20" s="205"/>
      <c r="J20" s="205"/>
      <c r="K20" s="205"/>
      <c r="L20" s="205"/>
      <c r="M20" s="205"/>
      <c r="N20" s="206">
        <f t="shared" si="3"/>
        <v>0</v>
      </c>
    </row>
    <row r="21" spans="1:14" ht="15.75" thickBot="1">
      <c r="A21" s="213"/>
      <c r="B21" s="214" t="s">
        <v>108</v>
      </c>
      <c r="C21" s="189">
        <f>C14+C7</f>
        <v>70857000</v>
      </c>
      <c r="D21" s="215"/>
      <c r="E21" s="216">
        <f>E14+E7</f>
        <v>1417140</v>
      </c>
      <c r="F21" s="217">
        <f>F7+F14</f>
        <v>0</v>
      </c>
      <c r="G21" s="217">
        <f t="shared" ref="G21:L21" si="4">G7+G14</f>
        <v>0</v>
      </c>
      <c r="H21" s="217">
        <f t="shared" si="4"/>
        <v>0</v>
      </c>
      <c r="I21" s="217">
        <f t="shared" si="4"/>
        <v>0</v>
      </c>
      <c r="J21" s="217">
        <f t="shared" si="4"/>
        <v>0</v>
      </c>
      <c r="K21" s="217">
        <f t="shared" si="4"/>
        <v>1417140</v>
      </c>
      <c r="L21" s="217">
        <f t="shared" si="4"/>
        <v>0</v>
      </c>
      <c r="M21" s="217">
        <f>M7+M14</f>
        <v>0</v>
      </c>
      <c r="N21" s="218">
        <f>N14+N7</f>
        <v>1417140</v>
      </c>
    </row>
    <row r="22" spans="1:14">
      <c r="E22" s="219"/>
      <c r="F22" s="219"/>
      <c r="G22" s="219"/>
      <c r="H22" s="219"/>
      <c r="I22" s="219"/>
      <c r="J22" s="219"/>
      <c r="K22" s="219"/>
      <c r="L22" s="219"/>
      <c r="M22" s="219"/>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90" zoomScaleNormal="90" workbookViewId="0">
      <selection activeCell="F6" sqref="E6:F40"/>
    </sheetView>
  </sheetViews>
  <sheetFormatPr defaultRowHeight="15"/>
  <cols>
    <col min="1" max="1" width="11.42578125" customWidth="1"/>
    <col min="2" max="2" width="76.85546875" style="384" customWidth="1"/>
    <col min="3" max="3" width="22.85546875" customWidth="1"/>
  </cols>
  <sheetData>
    <row r="1" spans="1:6">
      <c r="A1" s="2" t="s">
        <v>30</v>
      </c>
      <c r="B1" s="3" t="str">
        <f>'Info '!C2</f>
        <v>JSC "BASISBANK"</v>
      </c>
    </row>
    <row r="2" spans="1:6">
      <c r="A2" s="2" t="s">
        <v>31</v>
      </c>
      <c r="B2" s="628">
        <f>'1. key ratios '!$B$2</f>
        <v>44926</v>
      </c>
    </row>
    <row r="3" spans="1:6">
      <c r="A3" s="4"/>
      <c r="B3"/>
    </row>
    <row r="4" spans="1:6">
      <c r="A4" s="4" t="s">
        <v>431</v>
      </c>
      <c r="B4" t="s">
        <v>432</v>
      </c>
    </row>
    <row r="5" spans="1:6">
      <c r="A5" s="385" t="s">
        <v>433</v>
      </c>
      <c r="B5" s="386"/>
      <c r="C5" s="387"/>
    </row>
    <row r="6" spans="1:6" ht="24">
      <c r="A6" s="388">
        <v>1</v>
      </c>
      <c r="B6" s="389" t="s">
        <v>484</v>
      </c>
      <c r="C6" s="390">
        <v>3129533445.5126204</v>
      </c>
      <c r="F6" s="636"/>
    </row>
    <row r="7" spans="1:6">
      <c r="A7" s="388">
        <v>2</v>
      </c>
      <c r="B7" s="389" t="s">
        <v>434</v>
      </c>
      <c r="C7" s="390">
        <v>-22446075.190000001</v>
      </c>
      <c r="F7" s="636"/>
    </row>
    <row r="8" spans="1:6" ht="24">
      <c r="A8" s="391">
        <v>3</v>
      </c>
      <c r="B8" s="392" t="s">
        <v>435</v>
      </c>
      <c r="C8" s="390">
        <f>C6+C7</f>
        <v>3107087370.3226204</v>
      </c>
      <c r="F8" s="636"/>
    </row>
    <row r="9" spans="1:6">
      <c r="A9" s="385" t="s">
        <v>436</v>
      </c>
      <c r="B9" s="386"/>
      <c r="C9" s="393"/>
      <c r="F9" s="636"/>
    </row>
    <row r="10" spans="1:6" ht="24">
      <c r="A10" s="394">
        <v>4</v>
      </c>
      <c r="B10" s="395" t="s">
        <v>437</v>
      </c>
      <c r="C10" s="390"/>
      <c r="F10" s="636"/>
    </row>
    <row r="11" spans="1:6">
      <c r="A11" s="394">
        <v>5</v>
      </c>
      <c r="B11" s="396" t="s">
        <v>438</v>
      </c>
      <c r="C11" s="390"/>
      <c r="F11" s="636"/>
    </row>
    <row r="12" spans="1:6">
      <c r="A12" s="394" t="s">
        <v>439</v>
      </c>
      <c r="B12" s="396" t="s">
        <v>440</v>
      </c>
      <c r="C12" s="390">
        <v>1417140</v>
      </c>
      <c r="F12" s="636"/>
    </row>
    <row r="13" spans="1:6" ht="24">
      <c r="A13" s="397">
        <v>6</v>
      </c>
      <c r="B13" s="395" t="s">
        <v>441</v>
      </c>
      <c r="C13" s="390"/>
      <c r="F13" s="636"/>
    </row>
    <row r="14" spans="1:6">
      <c r="A14" s="397">
        <v>7</v>
      </c>
      <c r="B14" s="398" t="s">
        <v>442</v>
      </c>
      <c r="C14" s="390"/>
      <c r="F14" s="636"/>
    </row>
    <row r="15" spans="1:6">
      <c r="A15" s="399">
        <v>8</v>
      </c>
      <c r="B15" s="400" t="s">
        <v>443</v>
      </c>
      <c r="C15" s="390"/>
      <c r="F15" s="636"/>
    </row>
    <row r="16" spans="1:6">
      <c r="A16" s="397">
        <v>9</v>
      </c>
      <c r="B16" s="398" t="s">
        <v>444</v>
      </c>
      <c r="C16" s="390"/>
      <c r="F16" s="636"/>
    </row>
    <row r="17" spans="1:6">
      <c r="A17" s="397">
        <v>10</v>
      </c>
      <c r="B17" s="398" t="s">
        <v>445</v>
      </c>
      <c r="C17" s="390"/>
      <c r="F17" s="636"/>
    </row>
    <row r="18" spans="1:6">
      <c r="A18" s="401">
        <v>11</v>
      </c>
      <c r="B18" s="402" t="s">
        <v>446</v>
      </c>
      <c r="C18" s="403">
        <f>SUM(C10:C17)</f>
        <v>1417140</v>
      </c>
      <c r="F18" s="636"/>
    </row>
    <row r="19" spans="1:6">
      <c r="A19" s="404" t="s">
        <v>447</v>
      </c>
      <c r="B19" s="405"/>
      <c r="C19" s="406"/>
      <c r="F19" s="636"/>
    </row>
    <row r="20" spans="1:6" ht="24">
      <c r="A20" s="407">
        <v>12</v>
      </c>
      <c r="B20" s="395" t="s">
        <v>448</v>
      </c>
      <c r="C20" s="390"/>
      <c r="F20" s="636"/>
    </row>
    <row r="21" spans="1:6">
      <c r="A21" s="407">
        <v>13</v>
      </c>
      <c r="B21" s="395" t="s">
        <v>449</v>
      </c>
      <c r="C21" s="390"/>
      <c r="F21" s="636"/>
    </row>
    <row r="22" spans="1:6">
      <c r="A22" s="407">
        <v>14</v>
      </c>
      <c r="B22" s="395" t="s">
        <v>450</v>
      </c>
      <c r="C22" s="390"/>
      <c r="F22" s="636"/>
    </row>
    <row r="23" spans="1:6" ht="24">
      <c r="A23" s="407" t="s">
        <v>451</v>
      </c>
      <c r="B23" s="395" t="s">
        <v>452</v>
      </c>
      <c r="C23" s="390"/>
      <c r="F23" s="636"/>
    </row>
    <row r="24" spans="1:6">
      <c r="A24" s="407">
        <v>15</v>
      </c>
      <c r="B24" s="395" t="s">
        <v>453</v>
      </c>
      <c r="C24" s="390"/>
      <c r="F24" s="636"/>
    </row>
    <row r="25" spans="1:6">
      <c r="A25" s="407" t="s">
        <v>454</v>
      </c>
      <c r="B25" s="395" t="s">
        <v>455</v>
      </c>
      <c r="C25" s="390"/>
      <c r="F25" s="636"/>
    </row>
    <row r="26" spans="1:6">
      <c r="A26" s="408">
        <v>16</v>
      </c>
      <c r="B26" s="409" t="s">
        <v>456</v>
      </c>
      <c r="C26" s="403">
        <f>SUM(C20:C25)</f>
        <v>0</v>
      </c>
      <c r="F26" s="636"/>
    </row>
    <row r="27" spans="1:6">
      <c r="A27" s="385" t="s">
        <v>457</v>
      </c>
      <c r="B27" s="386"/>
      <c r="C27" s="393"/>
      <c r="F27" s="636"/>
    </row>
    <row r="28" spans="1:6">
      <c r="A28" s="410">
        <v>17</v>
      </c>
      <c r="B28" s="396" t="s">
        <v>458</v>
      </c>
      <c r="C28" s="390">
        <v>401508332.68750268</v>
      </c>
      <c r="F28" s="636"/>
    </row>
    <row r="29" spans="1:6">
      <c r="A29" s="410">
        <v>18</v>
      </c>
      <c r="B29" s="396" t="s">
        <v>459</v>
      </c>
      <c r="C29" s="390">
        <v>-159753745.44493136</v>
      </c>
      <c r="F29" s="636"/>
    </row>
    <row r="30" spans="1:6">
      <c r="A30" s="408">
        <v>19</v>
      </c>
      <c r="B30" s="409" t="s">
        <v>460</v>
      </c>
      <c r="C30" s="403">
        <f>C28+C29</f>
        <v>241754587.24257132</v>
      </c>
      <c r="F30" s="636"/>
    </row>
    <row r="31" spans="1:6">
      <c r="A31" s="385" t="s">
        <v>461</v>
      </c>
      <c r="B31" s="386"/>
      <c r="C31" s="393"/>
      <c r="F31" s="636"/>
    </row>
    <row r="32" spans="1:6" ht="24">
      <c r="A32" s="410" t="s">
        <v>462</v>
      </c>
      <c r="B32" s="395" t="s">
        <v>463</v>
      </c>
      <c r="C32" s="411"/>
      <c r="F32" s="636"/>
    </row>
    <row r="33" spans="1:6">
      <c r="A33" s="410" t="s">
        <v>464</v>
      </c>
      <c r="B33" s="396" t="s">
        <v>465</v>
      </c>
      <c r="C33" s="411"/>
      <c r="F33" s="636"/>
    </row>
    <row r="34" spans="1:6">
      <c r="A34" s="385" t="s">
        <v>466</v>
      </c>
      <c r="B34" s="386"/>
      <c r="C34" s="393"/>
      <c r="F34" s="636"/>
    </row>
    <row r="35" spans="1:6">
      <c r="A35" s="412">
        <v>20</v>
      </c>
      <c r="B35" s="413" t="s">
        <v>467</v>
      </c>
      <c r="C35" s="403">
        <f>'1. key ratios '!C9</f>
        <v>353868369.53200006</v>
      </c>
      <c r="F35" s="636"/>
    </row>
    <row r="36" spans="1:6">
      <c r="A36" s="408">
        <v>21</v>
      </c>
      <c r="B36" s="409" t="s">
        <v>468</v>
      </c>
      <c r="C36" s="403">
        <f>C8+C18+C26+C30</f>
        <v>3350259097.5651917</v>
      </c>
      <c r="F36" s="636"/>
    </row>
    <row r="37" spans="1:6">
      <c r="A37" s="385" t="s">
        <v>469</v>
      </c>
      <c r="B37" s="386"/>
      <c r="C37" s="393"/>
      <c r="F37" s="636"/>
    </row>
    <row r="38" spans="1:6">
      <c r="A38" s="408">
        <v>22</v>
      </c>
      <c r="B38" s="409" t="s">
        <v>469</v>
      </c>
      <c r="C38" s="635">
        <f t="shared" ref="C38" si="0">C35/C36</f>
        <v>0.10562417986990161</v>
      </c>
      <c r="F38" s="636"/>
    </row>
    <row r="39" spans="1:6">
      <c r="A39" s="385" t="s">
        <v>470</v>
      </c>
      <c r="B39" s="386"/>
      <c r="C39" s="393"/>
      <c r="F39" s="636"/>
    </row>
    <row r="40" spans="1:6">
      <c r="A40" s="414" t="s">
        <v>471</v>
      </c>
      <c r="B40" s="395" t="s">
        <v>472</v>
      </c>
      <c r="C40" s="411"/>
      <c r="F40" s="636"/>
    </row>
    <row r="41" spans="1:6" ht="24">
      <c r="A41" s="415" t="s">
        <v>473</v>
      </c>
      <c r="B41" s="389" t="s">
        <v>474</v>
      </c>
      <c r="C41" s="411"/>
    </row>
    <row r="43" spans="1:6">
      <c r="B43" s="384" t="s">
        <v>485</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90" zoomScaleNormal="90" workbookViewId="0">
      <pane xSplit="2" ySplit="6" topLeftCell="C7" activePane="bottomRight" state="frozen"/>
      <selection pane="topRight" activeCell="C1" sqref="C1"/>
      <selection pane="bottomLeft" activeCell="A6" sqref="A6"/>
      <selection pane="bottomRight" activeCell="I21" sqref="I21"/>
    </sheetView>
  </sheetViews>
  <sheetFormatPr defaultRowHeight="15"/>
  <cols>
    <col min="1" max="1" width="8.7109375" style="298"/>
    <col min="2" max="2" width="82.5703125" style="457" customWidth="1"/>
    <col min="3" max="7" width="17.42578125" style="298" customWidth="1"/>
    <col min="14" max="14" width="11.140625" bestFit="1" customWidth="1"/>
  </cols>
  <sheetData>
    <row r="1" spans="1:18">
      <c r="A1" s="298" t="s">
        <v>30</v>
      </c>
      <c r="B1" s="3" t="str">
        <f>'Info '!C2</f>
        <v>JSC "BASISBANK"</v>
      </c>
    </row>
    <row r="2" spans="1:18">
      <c r="A2" s="298" t="s">
        <v>31</v>
      </c>
      <c r="B2" s="628">
        <f>'1. key ratios '!$B$2</f>
        <v>44926</v>
      </c>
    </row>
    <row r="4" spans="1:18" ht="15.75" thickBot="1">
      <c r="A4" s="298" t="s">
        <v>535</v>
      </c>
      <c r="B4" s="458" t="s">
        <v>496</v>
      </c>
    </row>
    <row r="5" spans="1:18">
      <c r="A5" s="459"/>
      <c r="B5" s="460"/>
      <c r="C5" s="725" t="s">
        <v>497</v>
      </c>
      <c r="D5" s="725"/>
      <c r="E5" s="725"/>
      <c r="F5" s="725"/>
      <c r="G5" s="726" t="s">
        <v>498</v>
      </c>
    </row>
    <row r="6" spans="1:18">
      <c r="A6" s="461"/>
      <c r="B6" s="462"/>
      <c r="C6" s="463" t="s">
        <v>499</v>
      </c>
      <c r="D6" s="464" t="s">
        <v>500</v>
      </c>
      <c r="E6" s="464" t="s">
        <v>501</v>
      </c>
      <c r="F6" s="464" t="s">
        <v>502</v>
      </c>
      <c r="G6" s="727"/>
    </row>
    <row r="7" spans="1:18">
      <c r="A7" s="465"/>
      <c r="B7" s="466" t="s">
        <v>503</v>
      </c>
      <c r="C7" s="467"/>
      <c r="D7" s="467"/>
      <c r="E7" s="467"/>
      <c r="F7" s="467"/>
      <c r="G7" s="468"/>
    </row>
    <row r="8" spans="1:18">
      <c r="A8" s="469">
        <v>1</v>
      </c>
      <c r="B8" s="470" t="s">
        <v>504</v>
      </c>
      <c r="C8" s="471">
        <f>SUM(C9:C10)</f>
        <v>353868367.73000002</v>
      </c>
      <c r="D8" s="471">
        <f>SUM(D9:D10)</f>
        <v>0</v>
      </c>
      <c r="E8" s="471">
        <f>SUM(E9:E10)</f>
        <v>0</v>
      </c>
      <c r="F8" s="471">
        <f>SUM(F9:F10)</f>
        <v>410311896.74879998</v>
      </c>
      <c r="G8" s="472">
        <f>SUM(G9:G10)</f>
        <v>764180264.47880006</v>
      </c>
      <c r="I8" s="636"/>
      <c r="N8" s="636"/>
      <c r="O8" s="636"/>
      <c r="P8" s="636"/>
      <c r="Q8" s="636"/>
      <c r="R8" s="636"/>
    </row>
    <row r="9" spans="1:18">
      <c r="A9" s="469">
        <v>2</v>
      </c>
      <c r="B9" s="473" t="s">
        <v>505</v>
      </c>
      <c r="C9" s="471">
        <v>353868367.73000002</v>
      </c>
      <c r="D9" s="471"/>
      <c r="E9" s="471"/>
      <c r="F9" s="471">
        <v>51209880</v>
      </c>
      <c r="G9" s="472">
        <v>405078247.73000002</v>
      </c>
      <c r="I9" s="636"/>
      <c r="N9" s="636"/>
      <c r="O9" s="636"/>
      <c r="P9" s="636"/>
      <c r="Q9" s="636"/>
      <c r="R9" s="636"/>
    </row>
    <row r="10" spans="1:18">
      <c r="A10" s="469">
        <v>3</v>
      </c>
      <c r="B10" s="473" t="s">
        <v>506</v>
      </c>
      <c r="C10" s="474"/>
      <c r="D10" s="474"/>
      <c r="E10" s="474"/>
      <c r="F10" s="471">
        <v>359102016.74879998</v>
      </c>
      <c r="G10" s="472">
        <v>359102016.74879998</v>
      </c>
      <c r="I10" s="636"/>
      <c r="N10" s="636"/>
      <c r="O10" s="636"/>
      <c r="P10" s="636"/>
      <c r="Q10" s="636"/>
      <c r="R10" s="636"/>
    </row>
    <row r="11" spans="1:18" ht="14.45" customHeight="1">
      <c r="A11" s="469">
        <v>4</v>
      </c>
      <c r="B11" s="470" t="s">
        <v>507</v>
      </c>
      <c r="C11" s="471">
        <f t="shared" ref="C11:F11" si="0">SUM(C12:C13)</f>
        <v>306954901.22509998</v>
      </c>
      <c r="D11" s="471">
        <f t="shared" si="0"/>
        <v>298767900.02899998</v>
      </c>
      <c r="E11" s="471">
        <f t="shared" si="0"/>
        <v>212168690.9014</v>
      </c>
      <c r="F11" s="471">
        <f t="shared" si="0"/>
        <v>1001205.48</v>
      </c>
      <c r="G11" s="472">
        <f>SUM(G12:G13)</f>
        <v>719799372.15011001</v>
      </c>
      <c r="I11" s="636"/>
      <c r="N11" s="636"/>
      <c r="O11" s="636"/>
      <c r="P11" s="636"/>
      <c r="Q11" s="636"/>
      <c r="R11" s="636"/>
    </row>
    <row r="12" spans="1:18">
      <c r="A12" s="469">
        <v>5</v>
      </c>
      <c r="B12" s="473" t="s">
        <v>508</v>
      </c>
      <c r="C12" s="471">
        <v>250833863.0722</v>
      </c>
      <c r="D12" s="475">
        <v>260821091.4689</v>
      </c>
      <c r="E12" s="471">
        <v>177017225.04710001</v>
      </c>
      <c r="F12" s="471">
        <v>1001205.48</v>
      </c>
      <c r="G12" s="472">
        <v>655189715.86645997</v>
      </c>
      <c r="I12" s="636"/>
      <c r="N12" s="636"/>
      <c r="O12" s="636"/>
      <c r="P12" s="636"/>
      <c r="Q12" s="636"/>
      <c r="R12" s="636"/>
    </row>
    <row r="13" spans="1:18">
      <c r="A13" s="469">
        <v>6</v>
      </c>
      <c r="B13" s="473" t="s">
        <v>509</v>
      </c>
      <c r="C13" s="471">
        <v>56121038.152900003</v>
      </c>
      <c r="D13" s="475">
        <v>37946808.560099997</v>
      </c>
      <c r="E13" s="471">
        <v>35151465.8543</v>
      </c>
      <c r="F13" s="471">
        <v>0</v>
      </c>
      <c r="G13" s="472">
        <v>64609656.283650003</v>
      </c>
      <c r="I13" s="636"/>
      <c r="N13" s="636"/>
      <c r="O13" s="636"/>
      <c r="P13" s="636"/>
      <c r="Q13" s="636"/>
      <c r="R13" s="636"/>
    </row>
    <row r="14" spans="1:18">
      <c r="A14" s="469">
        <v>7</v>
      </c>
      <c r="B14" s="470" t="s">
        <v>510</v>
      </c>
      <c r="C14" s="471">
        <f t="shared" ref="C14:F14" si="1">SUM(C15:C16)</f>
        <v>583304713.73759997</v>
      </c>
      <c r="D14" s="471">
        <f t="shared" si="1"/>
        <v>643469617.32240009</v>
      </c>
      <c r="E14" s="471">
        <f t="shared" si="1"/>
        <v>200521787.42219999</v>
      </c>
      <c r="F14" s="471">
        <f t="shared" si="1"/>
        <v>2291709.3722999999</v>
      </c>
      <c r="G14" s="472">
        <f>SUM(G15:G16)</f>
        <v>503373721.3222</v>
      </c>
      <c r="I14" s="636"/>
      <c r="N14" s="636"/>
      <c r="O14" s="636"/>
      <c r="P14" s="636"/>
      <c r="Q14" s="636"/>
      <c r="R14" s="636"/>
    </row>
    <row r="15" spans="1:18" ht="39">
      <c r="A15" s="469">
        <v>8</v>
      </c>
      <c r="B15" s="473" t="s">
        <v>511</v>
      </c>
      <c r="C15" s="471">
        <v>534806159.83490002</v>
      </c>
      <c r="D15" s="475">
        <v>269127786.01499999</v>
      </c>
      <c r="E15" s="471">
        <v>86674415.362499997</v>
      </c>
      <c r="F15" s="471">
        <v>2291709.3722999999</v>
      </c>
      <c r="G15" s="472">
        <v>446450035.29234999</v>
      </c>
      <c r="I15" s="636"/>
      <c r="N15" s="636"/>
      <c r="O15" s="636"/>
      <c r="P15" s="636"/>
      <c r="Q15" s="636"/>
      <c r="R15" s="636"/>
    </row>
    <row r="16" spans="1:18" ht="26.25">
      <c r="A16" s="469">
        <v>9</v>
      </c>
      <c r="B16" s="473" t="s">
        <v>512</v>
      </c>
      <c r="C16" s="471">
        <v>48498553.9027</v>
      </c>
      <c r="D16" s="475">
        <v>374341831.30740005</v>
      </c>
      <c r="E16" s="471">
        <v>113847372.0597</v>
      </c>
      <c r="F16" s="471">
        <v>0</v>
      </c>
      <c r="G16" s="472">
        <v>56923686.029849999</v>
      </c>
      <c r="I16" s="636"/>
      <c r="N16" s="636"/>
      <c r="O16" s="636"/>
      <c r="P16" s="636"/>
      <c r="Q16" s="636"/>
      <c r="R16" s="636"/>
    </row>
    <row r="17" spans="1:18">
      <c r="A17" s="469">
        <v>10</v>
      </c>
      <c r="B17" s="470" t="s">
        <v>513</v>
      </c>
      <c r="C17" s="471"/>
      <c r="D17" s="475"/>
      <c r="E17" s="471"/>
      <c r="F17" s="471"/>
      <c r="G17" s="472"/>
      <c r="I17" s="636"/>
      <c r="N17" s="636"/>
      <c r="O17" s="636"/>
      <c r="P17" s="636"/>
      <c r="Q17" s="636"/>
      <c r="R17" s="636"/>
    </row>
    <row r="18" spans="1:18">
      <c r="A18" s="469">
        <v>11</v>
      </c>
      <c r="B18" s="470" t="s">
        <v>514</v>
      </c>
      <c r="C18" s="471">
        <f>SUM(C19:C20)</f>
        <v>83339516.990117803</v>
      </c>
      <c r="D18" s="475">
        <f t="shared" ref="D18:G18" si="2">SUM(D19:D20)</f>
        <v>0</v>
      </c>
      <c r="E18" s="471">
        <f t="shared" si="2"/>
        <v>571000</v>
      </c>
      <c r="F18" s="471">
        <f t="shared" si="2"/>
        <v>0</v>
      </c>
      <c r="G18" s="472">
        <f t="shared" si="2"/>
        <v>0</v>
      </c>
      <c r="I18" s="636"/>
      <c r="N18" s="636"/>
      <c r="O18" s="636"/>
      <c r="P18" s="636"/>
      <c r="Q18" s="636"/>
      <c r="R18" s="636"/>
    </row>
    <row r="19" spans="1:18">
      <c r="A19" s="469">
        <v>12</v>
      </c>
      <c r="B19" s="473" t="s">
        <v>515</v>
      </c>
      <c r="C19" s="474"/>
      <c r="D19" s="475"/>
      <c r="E19" s="471">
        <v>571000</v>
      </c>
      <c r="F19" s="471"/>
      <c r="G19" s="472"/>
      <c r="I19" s="636"/>
      <c r="N19" s="636"/>
      <c r="O19" s="636"/>
      <c r="P19" s="636"/>
      <c r="Q19" s="636"/>
      <c r="R19" s="636"/>
    </row>
    <row r="20" spans="1:18">
      <c r="A20" s="469">
        <v>13</v>
      </c>
      <c r="B20" s="473" t="s">
        <v>516</v>
      </c>
      <c r="C20" s="471">
        <v>83339516.990117803</v>
      </c>
      <c r="D20" s="471"/>
      <c r="E20" s="471"/>
      <c r="F20" s="471"/>
      <c r="G20" s="472"/>
      <c r="I20" s="636"/>
      <c r="N20" s="636"/>
      <c r="O20" s="636"/>
      <c r="P20" s="636"/>
      <c r="Q20" s="636"/>
      <c r="R20" s="636"/>
    </row>
    <row r="21" spans="1:18">
      <c r="A21" s="476">
        <v>14</v>
      </c>
      <c r="B21" s="477" t="s">
        <v>517</v>
      </c>
      <c r="C21" s="474"/>
      <c r="D21" s="474"/>
      <c r="E21" s="474"/>
      <c r="F21" s="474"/>
      <c r="G21" s="478">
        <f>SUM(G8,G11,G14,G17,G18)</f>
        <v>1987353357.9511101</v>
      </c>
      <c r="I21" s="636"/>
      <c r="N21" s="636"/>
      <c r="O21" s="636"/>
      <c r="P21" s="636"/>
      <c r="Q21" s="636"/>
      <c r="R21" s="636"/>
    </row>
    <row r="22" spans="1:18">
      <c r="A22" s="479"/>
      <c r="B22" s="480" t="s">
        <v>518</v>
      </c>
      <c r="C22" s="481"/>
      <c r="D22" s="482"/>
      <c r="E22" s="481"/>
      <c r="F22" s="481"/>
      <c r="G22" s="483"/>
      <c r="I22" s="636"/>
      <c r="N22" s="636"/>
      <c r="O22" s="636"/>
      <c r="P22" s="636"/>
      <c r="Q22" s="636"/>
      <c r="R22" s="636"/>
    </row>
    <row r="23" spans="1:18">
      <c r="A23" s="469">
        <v>15</v>
      </c>
      <c r="B23" s="470" t="s">
        <v>519</v>
      </c>
      <c r="C23" s="484">
        <v>683683492.66499996</v>
      </c>
      <c r="D23" s="485">
        <v>289467772.5</v>
      </c>
      <c r="E23" s="484"/>
      <c r="F23" s="484"/>
      <c r="G23" s="472">
        <v>28434556.052104998</v>
      </c>
      <c r="I23" s="636"/>
      <c r="N23" s="636"/>
      <c r="O23" s="636"/>
      <c r="P23" s="636"/>
      <c r="Q23" s="636"/>
      <c r="R23" s="636"/>
    </row>
    <row r="24" spans="1:18">
      <c r="A24" s="469">
        <v>16</v>
      </c>
      <c r="B24" s="470" t="s">
        <v>520</v>
      </c>
      <c r="C24" s="471">
        <f>SUM(C25:C27,C29,C31)</f>
        <v>1021457.0803000031</v>
      </c>
      <c r="D24" s="475">
        <f t="shared" ref="D24:G24" si="3">SUM(D25:D27,D29,D31)</f>
        <v>354219716.71089065</v>
      </c>
      <c r="E24" s="471">
        <f t="shared" si="3"/>
        <v>253968543.37241948</v>
      </c>
      <c r="F24" s="471">
        <f t="shared" si="3"/>
        <v>1156415057.0769272</v>
      </c>
      <c r="G24" s="472">
        <f t="shared" si="3"/>
        <v>1235202519.9631472</v>
      </c>
      <c r="I24" s="636"/>
      <c r="N24" s="636"/>
      <c r="O24" s="636"/>
      <c r="P24" s="636"/>
      <c r="Q24" s="636"/>
      <c r="R24" s="636"/>
    </row>
    <row r="25" spans="1:18">
      <c r="A25" s="469">
        <v>17</v>
      </c>
      <c r="B25" s="473" t="s">
        <v>521</v>
      </c>
      <c r="C25" s="471"/>
      <c r="D25" s="475">
        <v>320000</v>
      </c>
      <c r="E25" s="471"/>
      <c r="F25" s="471"/>
      <c r="G25" s="472">
        <v>32000</v>
      </c>
      <c r="I25" s="636"/>
      <c r="N25" s="636"/>
      <c r="O25" s="636"/>
      <c r="P25" s="636"/>
      <c r="Q25" s="636"/>
      <c r="R25" s="636"/>
    </row>
    <row r="26" spans="1:18" ht="26.25">
      <c r="A26" s="469">
        <v>18</v>
      </c>
      <c r="B26" s="473" t="s">
        <v>522</v>
      </c>
      <c r="C26" s="471">
        <v>1021457.0803000031</v>
      </c>
      <c r="D26" s="475">
        <v>49308639.649999999</v>
      </c>
      <c r="E26" s="471">
        <v>4529844.5425000004</v>
      </c>
      <c r="F26" s="471">
        <v>26956142.361200001</v>
      </c>
      <c r="G26" s="472">
        <v>36770579.141994998</v>
      </c>
      <c r="I26" s="636"/>
      <c r="N26" s="636"/>
      <c r="O26" s="636"/>
      <c r="P26" s="636"/>
      <c r="Q26" s="636"/>
      <c r="R26" s="636"/>
    </row>
    <row r="27" spans="1:18">
      <c r="A27" s="469">
        <v>19</v>
      </c>
      <c r="B27" s="473" t="s">
        <v>523</v>
      </c>
      <c r="C27" s="471"/>
      <c r="D27" s="475">
        <v>278498233.52250779</v>
      </c>
      <c r="E27" s="471">
        <v>233150119.68775019</v>
      </c>
      <c r="F27" s="471">
        <v>918194127.03759599</v>
      </c>
      <c r="G27" s="472">
        <v>1036289184.587091</v>
      </c>
      <c r="I27" s="636"/>
      <c r="N27" s="636"/>
      <c r="O27" s="636"/>
      <c r="P27" s="636"/>
      <c r="Q27" s="636"/>
      <c r="R27" s="636"/>
    </row>
    <row r="28" spans="1:18">
      <c r="A28" s="469">
        <v>20</v>
      </c>
      <c r="B28" s="486" t="s">
        <v>524</v>
      </c>
      <c r="C28" s="471"/>
      <c r="D28" s="475">
        <v>0</v>
      </c>
      <c r="E28" s="471">
        <v>0</v>
      </c>
      <c r="F28" s="471">
        <v>0</v>
      </c>
      <c r="G28" s="472">
        <v>0</v>
      </c>
      <c r="I28" s="636"/>
      <c r="N28" s="636"/>
      <c r="O28" s="636"/>
      <c r="P28" s="636"/>
      <c r="Q28" s="636"/>
      <c r="R28" s="636"/>
    </row>
    <row r="29" spans="1:18">
      <c r="A29" s="469">
        <v>21</v>
      </c>
      <c r="B29" s="473" t="s">
        <v>525</v>
      </c>
      <c r="C29" s="471"/>
      <c r="D29" s="475">
        <v>14474148.2583829</v>
      </c>
      <c r="E29" s="471">
        <v>14553963.9221693</v>
      </c>
      <c r="F29" s="471">
        <v>193275123.16313121</v>
      </c>
      <c r="G29" s="472">
        <v>140142886.1463114</v>
      </c>
      <c r="I29" s="636"/>
      <c r="N29" s="636"/>
      <c r="O29" s="636"/>
      <c r="P29" s="636"/>
      <c r="Q29" s="636"/>
      <c r="R29" s="636"/>
    </row>
    <row r="30" spans="1:18">
      <c r="A30" s="469">
        <v>22</v>
      </c>
      <c r="B30" s="486" t="s">
        <v>524</v>
      </c>
      <c r="C30" s="471"/>
      <c r="D30" s="475">
        <v>14474148.2583829</v>
      </c>
      <c r="E30" s="471">
        <v>14553963.9221693</v>
      </c>
      <c r="F30" s="471">
        <v>193275123.16313121</v>
      </c>
      <c r="G30" s="472">
        <v>140142886.1463114</v>
      </c>
      <c r="I30" s="636"/>
      <c r="N30" s="636"/>
      <c r="O30" s="636"/>
      <c r="P30" s="636"/>
      <c r="Q30" s="636"/>
      <c r="R30" s="636"/>
    </row>
    <row r="31" spans="1:18">
      <c r="A31" s="469">
        <v>23</v>
      </c>
      <c r="B31" s="473" t="s">
        <v>526</v>
      </c>
      <c r="C31" s="471"/>
      <c r="D31" s="475">
        <v>11618695.279999999</v>
      </c>
      <c r="E31" s="471">
        <v>1734615.22</v>
      </c>
      <c r="F31" s="471">
        <v>17989664.515000001</v>
      </c>
      <c r="G31" s="472">
        <v>21967870.087750003</v>
      </c>
      <c r="I31" s="636"/>
      <c r="N31" s="636"/>
      <c r="O31" s="636"/>
      <c r="P31" s="636"/>
      <c r="Q31" s="636"/>
      <c r="R31" s="636"/>
    </row>
    <row r="32" spans="1:18">
      <c r="A32" s="469">
        <v>24</v>
      </c>
      <c r="B32" s="470" t="s">
        <v>527</v>
      </c>
      <c r="C32" s="471"/>
      <c r="D32" s="475"/>
      <c r="E32" s="471"/>
      <c r="F32" s="471"/>
      <c r="G32" s="472"/>
      <c r="I32" s="636"/>
      <c r="N32" s="636"/>
      <c r="O32" s="636"/>
      <c r="P32" s="636"/>
      <c r="Q32" s="636"/>
      <c r="R32" s="636"/>
    </row>
    <row r="33" spans="1:18">
      <c r="A33" s="469">
        <v>25</v>
      </c>
      <c r="B33" s="470" t="s">
        <v>528</v>
      </c>
      <c r="C33" s="471">
        <f>SUM(C34:C35)</f>
        <v>172235622.9325</v>
      </c>
      <c r="D33" s="471">
        <f>SUM(D34:D35)</f>
        <v>34408812.527099997</v>
      </c>
      <c r="E33" s="471">
        <f>SUM(E34:E35)</f>
        <v>20348231.71012</v>
      </c>
      <c r="F33" s="471">
        <f>SUM(F34:F35)</f>
        <v>143715648.30684</v>
      </c>
      <c r="G33" s="472">
        <f>SUM(G34:G35)</f>
        <v>343262243.35795003</v>
      </c>
      <c r="I33" s="636"/>
      <c r="N33" s="636"/>
      <c r="O33" s="636"/>
      <c r="P33" s="636"/>
      <c r="Q33" s="636"/>
      <c r="R33" s="636"/>
    </row>
    <row r="34" spans="1:18">
      <c r="A34" s="469">
        <v>26</v>
      </c>
      <c r="B34" s="473" t="s">
        <v>529</v>
      </c>
      <c r="C34" s="474"/>
      <c r="D34" s="475"/>
      <c r="E34" s="471"/>
      <c r="F34" s="471"/>
      <c r="G34" s="472"/>
      <c r="I34" s="636"/>
      <c r="N34" s="636"/>
      <c r="O34" s="636"/>
      <c r="P34" s="636"/>
      <c r="Q34" s="636"/>
      <c r="R34" s="636"/>
    </row>
    <row r="35" spans="1:18">
      <c r="A35" s="469">
        <v>27</v>
      </c>
      <c r="B35" s="473" t="s">
        <v>530</v>
      </c>
      <c r="C35" s="471">
        <v>172235622.9325</v>
      </c>
      <c r="D35" s="475">
        <v>34408812.527099997</v>
      </c>
      <c r="E35" s="471">
        <v>20348231.71012</v>
      </c>
      <c r="F35" s="471">
        <v>143715648.30684</v>
      </c>
      <c r="G35" s="472">
        <v>343262243.35795003</v>
      </c>
      <c r="I35" s="636"/>
      <c r="N35" s="636"/>
      <c r="O35" s="636"/>
      <c r="P35" s="636"/>
      <c r="Q35" s="636"/>
      <c r="R35" s="636"/>
    </row>
    <row r="36" spans="1:18">
      <c r="A36" s="469">
        <v>28</v>
      </c>
      <c r="B36" s="470" t="s">
        <v>531</v>
      </c>
      <c r="C36" s="471">
        <v>259372271.3592</v>
      </c>
      <c r="D36" s="475">
        <v>45045142.8257</v>
      </c>
      <c r="E36" s="471">
        <v>43965531.285099998</v>
      </c>
      <c r="F36" s="471">
        <v>50631269.3517</v>
      </c>
      <c r="G36" s="472">
        <v>29464371.381795</v>
      </c>
      <c r="I36" s="636"/>
      <c r="N36" s="636"/>
      <c r="O36" s="636"/>
      <c r="P36" s="636"/>
      <c r="Q36" s="636"/>
      <c r="R36" s="636"/>
    </row>
    <row r="37" spans="1:18">
      <c r="A37" s="476">
        <v>29</v>
      </c>
      <c r="B37" s="477" t="s">
        <v>532</v>
      </c>
      <c r="C37" s="474"/>
      <c r="D37" s="474"/>
      <c r="E37" s="474"/>
      <c r="F37" s="474"/>
      <c r="G37" s="478">
        <f>SUM(G23:G24,G32:G33,G36)</f>
        <v>1636363690.754997</v>
      </c>
      <c r="I37" s="636"/>
      <c r="N37" s="636"/>
      <c r="O37" s="636"/>
      <c r="P37" s="636"/>
      <c r="Q37" s="636"/>
      <c r="R37" s="636"/>
    </row>
    <row r="38" spans="1:18">
      <c r="A38" s="465"/>
      <c r="B38" s="487"/>
      <c r="C38" s="488"/>
      <c r="D38" s="488"/>
      <c r="E38" s="488"/>
      <c r="F38" s="488"/>
      <c r="G38" s="489"/>
      <c r="I38" s="636"/>
      <c r="N38" s="636"/>
      <c r="O38" s="636"/>
      <c r="P38" s="636"/>
      <c r="Q38" s="636"/>
      <c r="R38" s="636"/>
    </row>
    <row r="39" spans="1:18" ht="15.75" thickBot="1">
      <c r="A39" s="490">
        <v>30</v>
      </c>
      <c r="B39" s="491" t="s">
        <v>533</v>
      </c>
      <c r="C39" s="343"/>
      <c r="D39" s="344"/>
      <c r="E39" s="344"/>
      <c r="F39" s="345"/>
      <c r="G39" s="492">
        <f>IFERROR(G21/G37,0)</f>
        <v>1.2144936783791451</v>
      </c>
      <c r="I39" s="636"/>
      <c r="N39" s="636"/>
      <c r="O39" s="636"/>
      <c r="P39" s="636"/>
      <c r="Q39" s="636"/>
      <c r="R39" s="636"/>
    </row>
    <row r="42" spans="1:18" ht="39">
      <c r="B42" s="457" t="s">
        <v>534</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election activeCell="E31" sqref="E31"/>
    </sheetView>
  </sheetViews>
  <sheetFormatPr defaultColWidth="9.140625" defaultRowHeight="12.75"/>
  <cols>
    <col min="1" max="1" width="11.85546875" style="504" bestFit="1" customWidth="1"/>
    <col min="2" max="2" width="105.140625" style="504" bestFit="1" customWidth="1"/>
    <col min="3" max="4" width="15.28515625" style="504" bestFit="1" customWidth="1"/>
    <col min="5" max="5" width="17.7109375" style="504" bestFit="1" customWidth="1"/>
    <col min="6" max="6" width="15.28515625" style="504" bestFit="1" customWidth="1"/>
    <col min="7" max="7" width="12.85546875" style="504" customWidth="1"/>
    <col min="8" max="8" width="14.28515625" style="504" bestFit="1" customWidth="1"/>
    <col min="9" max="16384" width="9.140625" style="504"/>
  </cols>
  <sheetData>
    <row r="1" spans="1:8" ht="13.5">
      <c r="A1" s="495" t="s">
        <v>30</v>
      </c>
      <c r="B1" s="3" t="str">
        <f>'Info '!C2</f>
        <v>JSC "BASISBANK"</v>
      </c>
    </row>
    <row r="2" spans="1:8" ht="13.5">
      <c r="A2" s="496" t="s">
        <v>31</v>
      </c>
      <c r="B2" s="628">
        <f>'1. key ratios '!$B$2</f>
        <v>44926</v>
      </c>
    </row>
    <row r="3" spans="1:8">
      <c r="A3" s="497" t="s">
        <v>543</v>
      </c>
    </row>
    <row r="5" spans="1:8" ht="15" customHeight="1">
      <c r="A5" s="728" t="s">
        <v>544</v>
      </c>
      <c r="B5" s="729"/>
      <c r="C5" s="734" t="s">
        <v>545</v>
      </c>
      <c r="D5" s="735"/>
      <c r="E5" s="735"/>
      <c r="F5" s="735"/>
      <c r="G5" s="735"/>
      <c r="H5" s="736"/>
    </row>
    <row r="6" spans="1:8">
      <c r="A6" s="730"/>
      <c r="B6" s="731"/>
      <c r="C6" s="737"/>
      <c r="D6" s="738"/>
      <c r="E6" s="738"/>
      <c r="F6" s="738"/>
      <c r="G6" s="738"/>
      <c r="H6" s="739"/>
    </row>
    <row r="7" spans="1:8" ht="33.75" customHeight="1">
      <c r="A7" s="732"/>
      <c r="B7" s="733"/>
      <c r="C7" s="528" t="s">
        <v>546</v>
      </c>
      <c r="D7" s="528" t="s">
        <v>547</v>
      </c>
      <c r="E7" s="528" t="s">
        <v>548</v>
      </c>
      <c r="F7" s="528" t="s">
        <v>549</v>
      </c>
      <c r="G7" s="528" t="s">
        <v>550</v>
      </c>
      <c r="H7" s="528" t="s">
        <v>108</v>
      </c>
    </row>
    <row r="8" spans="1:8">
      <c r="A8" s="499">
        <v>1</v>
      </c>
      <c r="B8" s="498" t="s">
        <v>95</v>
      </c>
      <c r="C8" s="637">
        <v>326696783.30089998</v>
      </c>
      <c r="D8" s="637">
        <v>122800617.5</v>
      </c>
      <c r="E8" s="637">
        <v>223111452.84</v>
      </c>
      <c r="F8" s="637">
        <v>15448634.34</v>
      </c>
      <c r="G8" s="637"/>
      <c r="H8" s="638">
        <f>SUM(C8:G8)</f>
        <v>688057487.98090005</v>
      </c>
    </row>
    <row r="9" spans="1:8">
      <c r="A9" s="499">
        <v>2</v>
      </c>
      <c r="B9" s="498" t="s">
        <v>96</v>
      </c>
      <c r="C9" s="637"/>
      <c r="D9" s="637"/>
      <c r="E9" s="637"/>
      <c r="F9" s="637"/>
      <c r="G9" s="637"/>
      <c r="H9" s="638">
        <f t="shared" ref="H9:H21" si="0">SUM(C9:G9)</f>
        <v>0</v>
      </c>
    </row>
    <row r="10" spans="1:8">
      <c r="A10" s="499">
        <v>3</v>
      </c>
      <c r="B10" s="498" t="s">
        <v>268</v>
      </c>
      <c r="C10" s="637"/>
      <c r="D10" s="637">
        <v>36994837.590099998</v>
      </c>
      <c r="E10" s="637">
        <v>20.02</v>
      </c>
      <c r="F10" s="637">
        <v>1243443.08</v>
      </c>
      <c r="G10" s="637"/>
      <c r="H10" s="638">
        <f t="shared" si="0"/>
        <v>38238300.690099999</v>
      </c>
    </row>
    <row r="11" spans="1:8">
      <c r="A11" s="499">
        <v>4</v>
      </c>
      <c r="B11" s="498" t="s">
        <v>97</v>
      </c>
      <c r="C11" s="637"/>
      <c r="D11" s="637"/>
      <c r="E11" s="637"/>
      <c r="F11" s="637"/>
      <c r="G11" s="637"/>
      <c r="H11" s="638">
        <f t="shared" si="0"/>
        <v>0</v>
      </c>
    </row>
    <row r="12" spans="1:8">
      <c r="A12" s="499">
        <v>5</v>
      </c>
      <c r="B12" s="498" t="s">
        <v>98</v>
      </c>
      <c r="C12" s="637"/>
      <c r="D12" s="637"/>
      <c r="E12" s="637"/>
      <c r="F12" s="637"/>
      <c r="G12" s="637"/>
      <c r="H12" s="638">
        <f t="shared" si="0"/>
        <v>0</v>
      </c>
    </row>
    <row r="13" spans="1:8">
      <c r="A13" s="499">
        <v>6</v>
      </c>
      <c r="B13" s="498" t="s">
        <v>99</v>
      </c>
      <c r="C13" s="637">
        <v>56346531.841499999</v>
      </c>
      <c r="D13" s="637">
        <v>38545794.7808</v>
      </c>
      <c r="E13" s="637"/>
      <c r="F13" s="637"/>
      <c r="G13" s="637"/>
      <c r="H13" s="638">
        <f t="shared" si="0"/>
        <v>94892326.622299999</v>
      </c>
    </row>
    <row r="14" spans="1:8">
      <c r="A14" s="499">
        <v>7</v>
      </c>
      <c r="B14" s="498" t="s">
        <v>100</v>
      </c>
      <c r="C14" s="637"/>
      <c r="D14" s="637">
        <v>293164126.1918993</v>
      </c>
      <c r="E14" s="637">
        <v>368687422.68196601</v>
      </c>
      <c r="F14" s="637">
        <v>428634006.39734399</v>
      </c>
      <c r="G14" s="637">
        <v>-8.6300000000000002E-2</v>
      </c>
      <c r="H14" s="638">
        <f t="shared" si="0"/>
        <v>1090485555.1849093</v>
      </c>
    </row>
    <row r="15" spans="1:8">
      <c r="A15" s="499">
        <v>8</v>
      </c>
      <c r="B15" s="498" t="s">
        <v>101</v>
      </c>
      <c r="C15" s="637"/>
      <c r="D15" s="637">
        <v>32934939.494972602</v>
      </c>
      <c r="E15" s="637">
        <v>139169219.44720501</v>
      </c>
      <c r="F15" s="637">
        <v>165141640.68072</v>
      </c>
      <c r="G15" s="637">
        <v>764003.62058879994</v>
      </c>
      <c r="H15" s="638">
        <f t="shared" si="0"/>
        <v>338009803.2434864</v>
      </c>
    </row>
    <row r="16" spans="1:8">
      <c r="A16" s="499">
        <v>9</v>
      </c>
      <c r="B16" s="498" t="s">
        <v>102</v>
      </c>
      <c r="C16" s="637"/>
      <c r="D16" s="637">
        <v>4128208.6927445997</v>
      </c>
      <c r="E16" s="637">
        <v>70201408.80430831</v>
      </c>
      <c r="F16" s="637">
        <v>242478507.48851901</v>
      </c>
      <c r="G16" s="637">
        <v>157016.52345430001</v>
      </c>
      <c r="H16" s="638">
        <f t="shared" si="0"/>
        <v>316965141.50902623</v>
      </c>
    </row>
    <row r="17" spans="1:14">
      <c r="A17" s="499">
        <v>10</v>
      </c>
      <c r="B17" s="532" t="s">
        <v>562</v>
      </c>
      <c r="C17" s="637"/>
      <c r="D17" s="637">
        <v>642006.35975229996</v>
      </c>
      <c r="E17" s="637">
        <v>4123540.7128523998</v>
      </c>
      <c r="F17" s="637">
        <v>22635990.576695502</v>
      </c>
      <c r="G17" s="637">
        <v>909399.74939629994</v>
      </c>
      <c r="H17" s="638">
        <f t="shared" si="0"/>
        <v>28310937.398696505</v>
      </c>
    </row>
    <row r="18" spans="1:14">
      <c r="A18" s="499">
        <v>11</v>
      </c>
      <c r="B18" s="498" t="s">
        <v>104</v>
      </c>
      <c r="C18" s="637"/>
      <c r="D18" s="637">
        <v>22281231.0657809</v>
      </c>
      <c r="E18" s="637">
        <v>75681604.180244699</v>
      </c>
      <c r="F18" s="637">
        <v>18186923.8455774</v>
      </c>
      <c r="G18" s="637">
        <v>24925.705399999999</v>
      </c>
      <c r="H18" s="638">
        <f t="shared" si="0"/>
        <v>116174684.797003</v>
      </c>
    </row>
    <row r="19" spans="1:14">
      <c r="A19" s="499">
        <v>12</v>
      </c>
      <c r="B19" s="498" t="s">
        <v>105</v>
      </c>
      <c r="C19" s="637"/>
      <c r="D19" s="637">
        <v>1708769.8827</v>
      </c>
      <c r="E19" s="637"/>
      <c r="F19" s="637"/>
      <c r="G19" s="637">
        <v>5.0000000000000001E-4</v>
      </c>
      <c r="H19" s="638">
        <f t="shared" si="0"/>
        <v>1708769.8832</v>
      </c>
    </row>
    <row r="20" spans="1:14">
      <c r="A20" s="499">
        <v>13</v>
      </c>
      <c r="B20" s="498" t="s">
        <v>246</v>
      </c>
      <c r="C20" s="637"/>
      <c r="D20" s="637"/>
      <c r="E20" s="637"/>
      <c r="F20" s="637"/>
      <c r="G20" s="637"/>
      <c r="H20" s="638">
        <f t="shared" si="0"/>
        <v>0</v>
      </c>
    </row>
    <row r="21" spans="1:14">
      <c r="A21" s="499">
        <v>14</v>
      </c>
      <c r="B21" s="498" t="s">
        <v>107</v>
      </c>
      <c r="C21" s="637">
        <v>77857551.740899995</v>
      </c>
      <c r="D21" s="637">
        <v>35694880.314245693</v>
      </c>
      <c r="E21" s="637">
        <v>55551567.789115801</v>
      </c>
      <c r="F21" s="637">
        <v>122176835.88728899</v>
      </c>
      <c r="G21" s="637">
        <v>131274464.485899</v>
      </c>
      <c r="H21" s="638">
        <f t="shared" si="0"/>
        <v>422555300.21744943</v>
      </c>
    </row>
    <row r="22" spans="1:14">
      <c r="A22" s="500">
        <v>15</v>
      </c>
      <c r="B22" s="506" t="s">
        <v>108</v>
      </c>
      <c r="C22" s="638">
        <f>+SUM(C8:C16)+SUM(C18:C21)</f>
        <v>460900866.88329995</v>
      </c>
      <c r="D22" s="638">
        <f t="shared" ref="D22:G22" si="1">+SUM(D8:D16)+SUM(D18:D21)</f>
        <v>588253405.51324308</v>
      </c>
      <c r="E22" s="638">
        <f t="shared" si="1"/>
        <v>932402695.76283979</v>
      </c>
      <c r="F22" s="638">
        <f t="shared" si="1"/>
        <v>993309991.7194494</v>
      </c>
      <c r="G22" s="638">
        <f t="shared" si="1"/>
        <v>132220410.2495421</v>
      </c>
      <c r="H22" s="638">
        <f>+SUM(H8:H16)+SUM(H18:H21)</f>
        <v>3107087370.1283741</v>
      </c>
    </row>
    <row r="25" spans="1:14">
      <c r="I25" s="644"/>
      <c r="J25" s="644"/>
      <c r="K25" s="644"/>
      <c r="L25" s="644"/>
      <c r="M25" s="644"/>
      <c r="N25" s="644"/>
    </row>
    <row r="26" spans="1:14" ht="25.5">
      <c r="B26" s="533" t="s">
        <v>691</v>
      </c>
      <c r="I26" s="644"/>
      <c r="J26" s="644"/>
      <c r="K26" s="644"/>
      <c r="L26" s="644"/>
      <c r="M26" s="644"/>
      <c r="N26" s="644"/>
    </row>
    <row r="27" spans="1:14">
      <c r="I27" s="644"/>
      <c r="J27" s="644"/>
      <c r="K27" s="644"/>
      <c r="L27" s="644"/>
      <c r="M27" s="644"/>
      <c r="N27" s="644"/>
    </row>
    <row r="28" spans="1:14">
      <c r="I28" s="644"/>
      <c r="J28" s="644"/>
      <c r="K28" s="644"/>
      <c r="L28" s="644"/>
      <c r="M28" s="644"/>
      <c r="N28" s="644"/>
    </row>
    <row r="29" spans="1:14">
      <c r="I29" s="644"/>
      <c r="J29" s="644"/>
      <c r="K29" s="644"/>
      <c r="L29" s="644"/>
      <c r="M29" s="644"/>
      <c r="N29" s="644"/>
    </row>
    <row r="30" spans="1:14">
      <c r="I30" s="644"/>
      <c r="J30" s="644"/>
      <c r="K30" s="644"/>
      <c r="L30" s="644"/>
      <c r="M30" s="644"/>
      <c r="N30" s="644"/>
    </row>
    <row r="31" spans="1:14">
      <c r="I31" s="644"/>
      <c r="J31" s="644"/>
      <c r="K31" s="644"/>
      <c r="L31" s="644"/>
      <c r="M31" s="644"/>
      <c r="N31" s="644"/>
    </row>
    <row r="32" spans="1:14">
      <c r="I32" s="644"/>
      <c r="J32" s="644"/>
      <c r="K32" s="644"/>
      <c r="L32" s="644"/>
      <c r="M32" s="644"/>
      <c r="N32" s="644"/>
    </row>
    <row r="33" spans="9:14">
      <c r="I33" s="644"/>
      <c r="J33" s="644"/>
      <c r="K33" s="644"/>
      <c r="L33" s="644"/>
      <c r="M33" s="644"/>
      <c r="N33" s="644"/>
    </row>
    <row r="34" spans="9:14">
      <c r="I34" s="644"/>
      <c r="J34" s="644"/>
      <c r="K34" s="644"/>
      <c r="L34" s="644"/>
      <c r="M34" s="644"/>
      <c r="N34" s="644"/>
    </row>
    <row r="35" spans="9:14">
      <c r="I35" s="644"/>
      <c r="J35" s="644"/>
      <c r="K35" s="644"/>
      <c r="L35" s="644"/>
      <c r="M35" s="644"/>
      <c r="N35" s="644"/>
    </row>
    <row r="36" spans="9:14">
      <c r="I36" s="644"/>
      <c r="J36" s="644"/>
      <c r="K36" s="644"/>
      <c r="L36" s="644"/>
      <c r="M36" s="644"/>
      <c r="N36" s="644"/>
    </row>
    <row r="37" spans="9:14">
      <c r="I37" s="644"/>
      <c r="J37" s="644"/>
      <c r="K37" s="644"/>
      <c r="L37" s="644"/>
      <c r="M37" s="644"/>
      <c r="N37" s="644"/>
    </row>
    <row r="38" spans="9:14">
      <c r="I38" s="644"/>
      <c r="J38" s="644"/>
      <c r="K38" s="644"/>
      <c r="L38" s="644"/>
      <c r="M38" s="644"/>
      <c r="N38" s="644"/>
    </row>
    <row r="39" spans="9:14">
      <c r="I39" s="644"/>
      <c r="J39" s="644"/>
      <c r="K39" s="644"/>
      <c r="L39" s="644"/>
      <c r="M39" s="644"/>
      <c r="N39" s="644"/>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election activeCell="H32" sqref="H32"/>
    </sheetView>
  </sheetViews>
  <sheetFormatPr defaultColWidth="9.140625" defaultRowHeight="12.75"/>
  <cols>
    <col min="1" max="1" width="11.85546875" style="534" bestFit="1" customWidth="1"/>
    <col min="2" max="2" width="68.7109375" style="504" customWidth="1"/>
    <col min="3" max="3" width="22.42578125" style="504" customWidth="1"/>
    <col min="4" max="4" width="23.42578125" style="504" customWidth="1"/>
    <col min="5" max="6" width="22.140625" style="504" customWidth="1"/>
    <col min="7" max="7" width="15.7109375" style="504" customWidth="1"/>
    <col min="8" max="8" width="22.140625" style="504" customWidth="1"/>
    <col min="9" max="9" width="20" style="504" customWidth="1"/>
    <col min="10" max="16384" width="9.140625" style="504"/>
  </cols>
  <sheetData>
    <row r="1" spans="1:10" ht="13.5">
      <c r="A1" s="495" t="s">
        <v>30</v>
      </c>
      <c r="B1" s="3" t="str">
        <f>'Info '!C2</f>
        <v>JSC "BASISBANK"</v>
      </c>
    </row>
    <row r="2" spans="1:10" ht="13.5">
      <c r="A2" s="496" t="s">
        <v>31</v>
      </c>
      <c r="B2" s="628">
        <f>'1. key ratios '!$B$2</f>
        <v>44926</v>
      </c>
    </row>
    <row r="3" spans="1:10">
      <c r="A3" s="497" t="s">
        <v>551</v>
      </c>
    </row>
    <row r="4" spans="1:10">
      <c r="C4" s="535" t="s">
        <v>0</v>
      </c>
      <c r="D4" s="535" t="s">
        <v>1</v>
      </c>
      <c r="E4" s="535" t="s">
        <v>2</v>
      </c>
      <c r="F4" s="535" t="s">
        <v>3</v>
      </c>
      <c r="G4" s="535" t="s">
        <v>4</v>
      </c>
      <c r="H4" s="535" t="s">
        <v>5</v>
      </c>
      <c r="I4" s="535" t="s">
        <v>8</v>
      </c>
    </row>
    <row r="5" spans="1:10" ht="44.25" customHeight="1">
      <c r="A5" s="728" t="s">
        <v>552</v>
      </c>
      <c r="B5" s="729"/>
      <c r="C5" s="742" t="s">
        <v>553</v>
      </c>
      <c r="D5" s="742"/>
      <c r="E5" s="742" t="s">
        <v>554</v>
      </c>
      <c r="F5" s="742" t="s">
        <v>555</v>
      </c>
      <c r="G5" s="740" t="s">
        <v>556</v>
      </c>
      <c r="H5" s="740" t="s">
        <v>557</v>
      </c>
      <c r="I5" s="631" t="s">
        <v>558</v>
      </c>
    </row>
    <row r="6" spans="1:10" ht="60" customHeight="1">
      <c r="A6" s="732"/>
      <c r="B6" s="733"/>
      <c r="C6" s="639" t="s">
        <v>559</v>
      </c>
      <c r="D6" s="639" t="s">
        <v>560</v>
      </c>
      <c r="E6" s="742"/>
      <c r="F6" s="742"/>
      <c r="G6" s="741"/>
      <c r="H6" s="741"/>
      <c r="I6" s="631" t="s">
        <v>561</v>
      </c>
    </row>
    <row r="7" spans="1:10">
      <c r="A7" s="502">
        <v>1</v>
      </c>
      <c r="B7" s="498" t="s">
        <v>95</v>
      </c>
      <c r="C7" s="637"/>
      <c r="D7" s="637">
        <v>688057488.10959995</v>
      </c>
      <c r="E7" s="637"/>
      <c r="F7" s="637"/>
      <c r="G7" s="637"/>
      <c r="H7" s="637"/>
      <c r="I7" s="641">
        <f t="shared" ref="I7:I23" si="0">C7+D7-E7-F7-G7</f>
        <v>688057488.10959995</v>
      </c>
      <c r="J7" s="640"/>
    </row>
    <row r="8" spans="1:10">
      <c r="A8" s="502">
        <v>2</v>
      </c>
      <c r="B8" s="498" t="s">
        <v>96</v>
      </c>
      <c r="C8" s="637"/>
      <c r="D8" s="637"/>
      <c r="E8" s="637"/>
      <c r="F8" s="637"/>
      <c r="G8" s="637"/>
      <c r="H8" s="637"/>
      <c r="I8" s="641">
        <f t="shared" si="0"/>
        <v>0</v>
      </c>
      <c r="J8" s="640"/>
    </row>
    <row r="9" spans="1:10">
      <c r="A9" s="502">
        <v>3</v>
      </c>
      <c r="B9" s="498" t="s">
        <v>268</v>
      </c>
      <c r="C9" s="637"/>
      <c r="D9" s="637">
        <v>38238300.690099999</v>
      </c>
      <c r="E9" s="637"/>
      <c r="F9" s="637">
        <v>761666.69025630003</v>
      </c>
      <c r="G9" s="637"/>
      <c r="H9" s="637"/>
      <c r="I9" s="641">
        <f t="shared" si="0"/>
        <v>37476633.999843702</v>
      </c>
      <c r="J9" s="640"/>
    </row>
    <row r="10" spans="1:10">
      <c r="A10" s="502">
        <v>4</v>
      </c>
      <c r="B10" s="498" t="s">
        <v>97</v>
      </c>
      <c r="C10" s="637"/>
      <c r="D10" s="637"/>
      <c r="E10" s="637"/>
      <c r="F10" s="637"/>
      <c r="G10" s="637"/>
      <c r="H10" s="637"/>
      <c r="I10" s="641">
        <f t="shared" si="0"/>
        <v>0</v>
      </c>
      <c r="J10" s="640"/>
    </row>
    <row r="11" spans="1:10">
      <c r="A11" s="502">
        <v>5</v>
      </c>
      <c r="B11" s="498" t="s">
        <v>98</v>
      </c>
      <c r="C11" s="637"/>
      <c r="D11" s="637"/>
      <c r="E11" s="637"/>
      <c r="F11" s="637"/>
      <c r="G11" s="637"/>
      <c r="H11" s="637"/>
      <c r="I11" s="641">
        <f t="shared" si="0"/>
        <v>0</v>
      </c>
      <c r="J11" s="640"/>
    </row>
    <row r="12" spans="1:10">
      <c r="A12" s="502">
        <v>6</v>
      </c>
      <c r="B12" s="498" t="s">
        <v>99</v>
      </c>
      <c r="C12" s="637"/>
      <c r="D12" s="637">
        <v>94892326.818200007</v>
      </c>
      <c r="E12" s="637"/>
      <c r="F12" s="637"/>
      <c r="G12" s="637"/>
      <c r="H12" s="637"/>
      <c r="I12" s="641">
        <f t="shared" si="0"/>
        <v>94892326.818200007</v>
      </c>
      <c r="J12" s="640"/>
    </row>
    <row r="13" spans="1:10">
      <c r="A13" s="502">
        <v>7</v>
      </c>
      <c r="B13" s="498" t="s">
        <v>100</v>
      </c>
      <c r="C13" s="637">
        <v>18218380.4990118</v>
      </c>
      <c r="D13" s="637">
        <v>1087401190.4756861</v>
      </c>
      <c r="E13" s="637">
        <v>15134015.788788499</v>
      </c>
      <c r="F13" s="637">
        <v>19003827.964090303</v>
      </c>
      <c r="G13" s="637"/>
      <c r="H13" s="637"/>
      <c r="I13" s="641">
        <f t="shared" si="0"/>
        <v>1071481727.2218189</v>
      </c>
      <c r="J13" s="640"/>
    </row>
    <row r="14" spans="1:10">
      <c r="A14" s="502">
        <v>8</v>
      </c>
      <c r="B14" s="498" t="s">
        <v>101</v>
      </c>
      <c r="C14" s="637">
        <v>20205025.6532146</v>
      </c>
      <c r="D14" s="637">
        <v>327414359.52585697</v>
      </c>
      <c r="E14" s="637">
        <v>9609581.935258301</v>
      </c>
      <c r="F14" s="637">
        <v>6091284.3224964002</v>
      </c>
      <c r="G14" s="637"/>
      <c r="H14" s="637">
        <v>7123099.4859109996</v>
      </c>
      <c r="I14" s="641">
        <f t="shared" si="0"/>
        <v>331918518.9213168</v>
      </c>
      <c r="J14" s="640"/>
    </row>
    <row r="15" spans="1:10">
      <c r="A15" s="502">
        <v>9</v>
      </c>
      <c r="B15" s="498" t="s">
        <v>102</v>
      </c>
      <c r="C15" s="637">
        <v>19104465.259679802</v>
      </c>
      <c r="D15" s="637">
        <v>305948902.09960097</v>
      </c>
      <c r="E15" s="637">
        <v>8088225.8501670994</v>
      </c>
      <c r="F15" s="637">
        <v>5705373.1558800992</v>
      </c>
      <c r="G15" s="637"/>
      <c r="H15" s="637"/>
      <c r="I15" s="641">
        <f t="shared" si="0"/>
        <v>311259768.35323358</v>
      </c>
      <c r="J15" s="640"/>
    </row>
    <row r="16" spans="1:10">
      <c r="A16" s="502">
        <v>10</v>
      </c>
      <c r="B16" s="532" t="s">
        <v>562</v>
      </c>
      <c r="C16" s="637">
        <v>23282582.219759699</v>
      </c>
      <c r="D16" s="637">
        <v>14931014.1087336</v>
      </c>
      <c r="E16" s="637">
        <v>9902658.9297968</v>
      </c>
      <c r="F16" s="637">
        <v>50253.034709599997</v>
      </c>
      <c r="G16" s="637"/>
      <c r="H16" s="637">
        <v>7160398.614800008</v>
      </c>
      <c r="I16" s="641">
        <f t="shared" si="0"/>
        <v>28260684.363986898</v>
      </c>
      <c r="J16" s="640"/>
    </row>
    <row r="17" spans="1:10">
      <c r="A17" s="502">
        <v>11</v>
      </c>
      <c r="B17" s="498" t="s">
        <v>104</v>
      </c>
      <c r="C17" s="637">
        <v>10645298.4342501</v>
      </c>
      <c r="D17" s="637">
        <v>112301836.437002</v>
      </c>
      <c r="E17" s="637">
        <v>6772450.0741836</v>
      </c>
      <c r="F17" s="637">
        <v>1764228.1813920999</v>
      </c>
      <c r="G17" s="637"/>
      <c r="H17" s="637">
        <v>1103471.8500000001</v>
      </c>
      <c r="I17" s="641">
        <f t="shared" si="0"/>
        <v>114410456.6156764</v>
      </c>
      <c r="J17" s="640"/>
    </row>
    <row r="18" spans="1:10">
      <c r="A18" s="502">
        <v>12</v>
      </c>
      <c r="B18" s="498" t="s">
        <v>105</v>
      </c>
      <c r="C18" s="637"/>
      <c r="D18" s="637">
        <v>1708769.8832</v>
      </c>
      <c r="E18" s="637"/>
      <c r="F18" s="637">
        <v>34158.629983400002</v>
      </c>
      <c r="G18" s="637"/>
      <c r="H18" s="637"/>
      <c r="I18" s="641">
        <f t="shared" si="0"/>
        <v>1674611.2532166</v>
      </c>
      <c r="J18" s="640"/>
    </row>
    <row r="19" spans="1:10">
      <c r="A19" s="502">
        <v>13</v>
      </c>
      <c r="B19" s="498" t="s">
        <v>246</v>
      </c>
      <c r="C19" s="637"/>
      <c r="D19" s="637"/>
      <c r="E19" s="637"/>
      <c r="F19" s="637"/>
      <c r="G19" s="637"/>
      <c r="H19" s="637"/>
      <c r="I19" s="641">
        <f t="shared" si="0"/>
        <v>0</v>
      </c>
      <c r="J19" s="640"/>
    </row>
    <row r="20" spans="1:10">
      <c r="A20" s="502">
        <v>14</v>
      </c>
      <c r="B20" s="498" t="s">
        <v>107</v>
      </c>
      <c r="C20" s="637">
        <v>36652945.464768</v>
      </c>
      <c r="D20" s="637">
        <v>435223039.322936</v>
      </c>
      <c r="E20" s="637">
        <v>26874609.940238498</v>
      </c>
      <c r="F20" s="637">
        <v>3781196.4270700002</v>
      </c>
      <c r="G20" s="637"/>
      <c r="H20" s="637"/>
      <c r="I20" s="641">
        <f t="shared" si="0"/>
        <v>441220178.42039549</v>
      </c>
      <c r="J20" s="640"/>
    </row>
    <row r="21" spans="1:10" s="537" customFormat="1">
      <c r="A21" s="503">
        <v>15</v>
      </c>
      <c r="B21" s="506" t="s">
        <v>108</v>
      </c>
      <c r="C21" s="638">
        <f>SUM(C7:C15)+SUM(C17:C20)</f>
        <v>104826115.31092431</v>
      </c>
      <c r="D21" s="638">
        <f t="shared" ref="D21:H21" si="1">SUM(D7:D15)+SUM(D17:D20)</f>
        <v>3091186213.3621817</v>
      </c>
      <c r="E21" s="638">
        <f t="shared" si="1"/>
        <v>66478883.588635996</v>
      </c>
      <c r="F21" s="638">
        <f t="shared" si="1"/>
        <v>37141735.371168599</v>
      </c>
      <c r="G21" s="638">
        <f t="shared" si="1"/>
        <v>0</v>
      </c>
      <c r="H21" s="638">
        <f t="shared" si="1"/>
        <v>8226571.3359110001</v>
      </c>
      <c r="I21" s="641">
        <f t="shared" si="0"/>
        <v>3092391709.7133017</v>
      </c>
      <c r="J21" s="640"/>
    </row>
    <row r="22" spans="1:10">
      <c r="A22" s="538">
        <v>16</v>
      </c>
      <c r="B22" s="539" t="s">
        <v>563</v>
      </c>
      <c r="C22" s="637">
        <v>69180458.21980001</v>
      </c>
      <c r="D22" s="637">
        <v>2024100479.7215996</v>
      </c>
      <c r="E22" s="637">
        <v>38939351.592649803</v>
      </c>
      <c r="F22" s="637">
        <v>36092132.946610801</v>
      </c>
      <c r="G22" s="637"/>
      <c r="H22" s="637">
        <v>8226571.3359110001</v>
      </c>
      <c r="I22" s="641">
        <f t="shared" si="0"/>
        <v>2018249453.4021392</v>
      </c>
      <c r="J22" s="640"/>
    </row>
    <row r="23" spans="1:10">
      <c r="A23" s="538">
        <v>17</v>
      </c>
      <c r="B23" s="539" t="s">
        <v>564</v>
      </c>
      <c r="C23" s="637"/>
      <c r="D23" s="637">
        <v>394572188.88999999</v>
      </c>
      <c r="E23" s="637"/>
      <c r="F23" s="637">
        <v>659000</v>
      </c>
      <c r="G23" s="637"/>
      <c r="H23" s="637"/>
      <c r="I23" s="641">
        <f t="shared" si="0"/>
        <v>393913188.88999999</v>
      </c>
      <c r="J23" s="640"/>
    </row>
    <row r="25" spans="1:10">
      <c r="C25" s="644"/>
      <c r="D25" s="644"/>
      <c r="E25" s="644"/>
      <c r="F25" s="644"/>
      <c r="G25" s="644"/>
      <c r="H25" s="644"/>
      <c r="I25" s="644"/>
    </row>
    <row r="26" spans="1:10" ht="38.25">
      <c r="B26" s="533" t="s">
        <v>691</v>
      </c>
      <c r="C26" s="644"/>
      <c r="D26" s="644"/>
      <c r="E26" s="644"/>
      <c r="F26" s="644"/>
      <c r="G26" s="644"/>
      <c r="H26" s="644"/>
      <c r="I26" s="644"/>
    </row>
    <row r="27" spans="1:10">
      <c r="C27" s="644"/>
      <c r="D27" s="644"/>
      <c r="E27" s="644"/>
      <c r="F27" s="644"/>
      <c r="G27" s="644"/>
      <c r="H27" s="644"/>
      <c r="I27" s="644"/>
    </row>
    <row r="28" spans="1:10">
      <c r="C28" s="644"/>
      <c r="D28" s="644"/>
      <c r="E28" s="644"/>
      <c r="F28" s="644"/>
      <c r="G28" s="644"/>
      <c r="H28" s="644"/>
      <c r="I28" s="644"/>
    </row>
    <row r="29" spans="1:10">
      <c r="C29" s="644"/>
      <c r="D29" s="644"/>
      <c r="E29" s="644"/>
      <c r="F29" s="644"/>
      <c r="G29" s="644"/>
      <c r="H29" s="644"/>
      <c r="I29" s="644"/>
    </row>
    <row r="30" spans="1:10">
      <c r="C30" s="644"/>
      <c r="D30" s="644"/>
      <c r="E30" s="644"/>
      <c r="F30" s="644"/>
      <c r="G30" s="644"/>
      <c r="H30" s="644"/>
      <c r="I30" s="644"/>
    </row>
    <row r="31" spans="1:10">
      <c r="C31" s="644"/>
      <c r="D31" s="644"/>
      <c r="E31" s="644"/>
      <c r="F31" s="644"/>
      <c r="G31" s="644"/>
      <c r="H31" s="644"/>
      <c r="I31" s="644"/>
    </row>
    <row r="32" spans="1:10">
      <c r="C32" s="644"/>
      <c r="D32" s="644"/>
      <c r="E32" s="644"/>
      <c r="F32" s="644"/>
      <c r="G32" s="644"/>
      <c r="H32" s="644"/>
      <c r="I32" s="644"/>
    </row>
    <row r="33" spans="3:9">
      <c r="C33" s="644"/>
      <c r="D33" s="644"/>
      <c r="E33" s="644"/>
      <c r="F33" s="644"/>
      <c r="G33" s="644"/>
      <c r="H33" s="644"/>
      <c r="I33" s="644"/>
    </row>
    <row r="34" spans="3:9">
      <c r="C34" s="644"/>
      <c r="D34" s="644"/>
      <c r="E34" s="644"/>
      <c r="F34" s="644"/>
      <c r="G34" s="644"/>
      <c r="H34" s="644"/>
      <c r="I34" s="644"/>
    </row>
    <row r="35" spans="3:9">
      <c r="C35" s="644"/>
      <c r="D35" s="644"/>
      <c r="E35" s="644"/>
      <c r="F35" s="644"/>
      <c r="G35" s="644"/>
      <c r="H35" s="644"/>
      <c r="I35" s="644"/>
    </row>
    <row r="36" spans="3:9">
      <c r="C36" s="644"/>
      <c r="D36" s="644"/>
      <c r="E36" s="644"/>
      <c r="F36" s="644"/>
      <c r="G36" s="644"/>
      <c r="H36" s="644"/>
      <c r="I36" s="644"/>
    </row>
    <row r="37" spans="3:9">
      <c r="C37" s="644"/>
      <c r="D37" s="644"/>
      <c r="E37" s="644"/>
      <c r="F37" s="644"/>
      <c r="G37" s="644"/>
      <c r="H37" s="644"/>
      <c r="I37" s="644"/>
    </row>
    <row r="38" spans="3:9">
      <c r="C38" s="644"/>
      <c r="D38" s="644"/>
      <c r="E38" s="644"/>
      <c r="F38" s="644"/>
      <c r="G38" s="644"/>
      <c r="H38" s="644"/>
      <c r="I38" s="644"/>
    </row>
    <row r="39" spans="3:9">
      <c r="C39" s="644"/>
      <c r="D39" s="644"/>
      <c r="E39" s="644"/>
      <c r="F39" s="644"/>
      <c r="G39" s="644"/>
      <c r="H39" s="644"/>
      <c r="I39" s="644"/>
    </row>
    <row r="40" spans="3:9">
      <c r="C40" s="644"/>
      <c r="D40" s="644"/>
      <c r="E40" s="644"/>
      <c r="F40" s="644"/>
      <c r="G40" s="644"/>
      <c r="H40" s="644"/>
      <c r="I40" s="644"/>
    </row>
    <row r="41" spans="3:9">
      <c r="C41" s="644"/>
      <c r="D41" s="644"/>
      <c r="E41" s="644"/>
      <c r="F41" s="644"/>
      <c r="G41" s="644"/>
      <c r="H41" s="644"/>
      <c r="I41" s="644"/>
    </row>
    <row r="42" spans="3:9">
      <c r="C42" s="644"/>
      <c r="D42" s="644"/>
      <c r="E42" s="644"/>
      <c r="F42" s="644"/>
      <c r="G42" s="644"/>
      <c r="H42" s="644"/>
      <c r="I42" s="644"/>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election activeCell="C21" sqref="C21"/>
    </sheetView>
  </sheetViews>
  <sheetFormatPr defaultColWidth="9.140625" defaultRowHeight="12.75"/>
  <cols>
    <col min="1" max="1" width="11" style="504" bestFit="1" customWidth="1"/>
    <col min="2" max="2" width="54" style="504" customWidth="1"/>
    <col min="3" max="3" width="18.5703125" style="504" customWidth="1"/>
    <col min="4" max="4" width="18.28515625" style="504" customWidth="1"/>
    <col min="5" max="5" width="14.42578125" style="504" customWidth="1"/>
    <col min="6" max="6" width="15" style="504" customWidth="1"/>
    <col min="7" max="7" width="13" style="504" customWidth="1"/>
    <col min="8" max="8" width="13.28515625" style="504" customWidth="1"/>
    <col min="9" max="9" width="22" style="504" customWidth="1"/>
    <col min="10" max="16384" width="9.140625" style="504"/>
  </cols>
  <sheetData>
    <row r="1" spans="1:16" ht="13.5">
      <c r="A1" s="495" t="s">
        <v>30</v>
      </c>
      <c r="B1" s="3" t="str">
        <f>'Info '!C2</f>
        <v>JSC "BASISBANK"</v>
      </c>
    </row>
    <row r="2" spans="1:16" ht="13.5">
      <c r="A2" s="496" t="s">
        <v>31</v>
      </c>
      <c r="B2" s="642">
        <f>'1. key ratios '!B2</f>
        <v>44926</v>
      </c>
    </row>
    <row r="3" spans="1:16">
      <c r="A3" s="497" t="s">
        <v>565</v>
      </c>
    </row>
    <row r="4" spans="1:16">
      <c r="C4" s="535" t="s">
        <v>0</v>
      </c>
      <c r="D4" s="535" t="s">
        <v>1</v>
      </c>
      <c r="E4" s="535" t="s">
        <v>2</v>
      </c>
      <c r="F4" s="535" t="s">
        <v>3</v>
      </c>
      <c r="G4" s="535" t="s">
        <v>4</v>
      </c>
      <c r="H4" s="535" t="s">
        <v>5</v>
      </c>
      <c r="I4" s="535" t="s">
        <v>8</v>
      </c>
    </row>
    <row r="5" spans="1:16" ht="46.5" customHeight="1">
      <c r="A5" s="728" t="s">
        <v>706</v>
      </c>
      <c r="B5" s="729"/>
      <c r="C5" s="745" t="s">
        <v>553</v>
      </c>
      <c r="D5" s="745"/>
      <c r="E5" s="745" t="s">
        <v>554</v>
      </c>
      <c r="F5" s="745" t="s">
        <v>555</v>
      </c>
      <c r="G5" s="743" t="s">
        <v>556</v>
      </c>
      <c r="H5" s="743" t="s">
        <v>557</v>
      </c>
      <c r="I5" s="536" t="s">
        <v>558</v>
      </c>
    </row>
    <row r="6" spans="1:16" ht="75" customHeight="1">
      <c r="A6" s="732"/>
      <c r="B6" s="733"/>
      <c r="C6" s="524" t="s">
        <v>559</v>
      </c>
      <c r="D6" s="524" t="s">
        <v>560</v>
      </c>
      <c r="E6" s="745"/>
      <c r="F6" s="745"/>
      <c r="G6" s="744"/>
      <c r="H6" s="744"/>
      <c r="I6" s="536" t="s">
        <v>561</v>
      </c>
    </row>
    <row r="7" spans="1:16">
      <c r="A7" s="501">
        <v>1</v>
      </c>
      <c r="B7" s="505" t="s">
        <v>696</v>
      </c>
      <c r="C7" s="637">
        <v>1969653.2768000001</v>
      </c>
      <c r="D7" s="637">
        <v>784771229.60150003</v>
      </c>
      <c r="E7" s="637">
        <v>946505.44839999999</v>
      </c>
      <c r="F7" s="637">
        <v>1885209.1451000001</v>
      </c>
      <c r="G7" s="637"/>
      <c r="H7" s="637">
        <v>497888.25</v>
      </c>
      <c r="I7" s="641">
        <f t="shared" ref="I7:I34" si="0">C7+D7-E7-F7-G7</f>
        <v>783909168.28480005</v>
      </c>
      <c r="J7" s="644"/>
      <c r="K7" s="644"/>
      <c r="L7" s="644"/>
      <c r="M7" s="644"/>
      <c r="N7" s="644"/>
      <c r="O7" s="644"/>
      <c r="P7" s="644"/>
    </row>
    <row r="8" spans="1:16">
      <c r="A8" s="501">
        <v>2</v>
      </c>
      <c r="B8" s="505" t="s">
        <v>566</v>
      </c>
      <c r="C8" s="637">
        <v>1152851.1739000001</v>
      </c>
      <c r="D8" s="637">
        <v>250176882.50560001</v>
      </c>
      <c r="E8" s="637">
        <v>565073.21869999997</v>
      </c>
      <c r="F8" s="637">
        <v>2550567.2908000001</v>
      </c>
      <c r="G8" s="637"/>
      <c r="H8" s="637">
        <v>130513.87</v>
      </c>
      <c r="I8" s="641">
        <f t="shared" si="0"/>
        <v>248214093.17000002</v>
      </c>
      <c r="J8" s="644"/>
      <c r="K8" s="644"/>
      <c r="L8" s="644"/>
      <c r="M8" s="644"/>
      <c r="N8" s="644"/>
      <c r="O8" s="644"/>
      <c r="P8" s="644"/>
    </row>
    <row r="9" spans="1:16">
      <c r="A9" s="501">
        <v>3</v>
      </c>
      <c r="B9" s="505" t="s">
        <v>567</v>
      </c>
      <c r="C9" s="637"/>
      <c r="D9" s="637">
        <v>131476.49</v>
      </c>
      <c r="E9" s="637"/>
      <c r="F9" s="637">
        <v>2624.11</v>
      </c>
      <c r="G9" s="637"/>
      <c r="H9" s="637"/>
      <c r="I9" s="641">
        <f t="shared" si="0"/>
        <v>128852.37999999999</v>
      </c>
      <c r="J9" s="644"/>
      <c r="K9" s="644"/>
      <c r="L9" s="644"/>
      <c r="M9" s="644"/>
      <c r="N9" s="644"/>
      <c r="O9" s="644"/>
      <c r="P9" s="644"/>
    </row>
    <row r="10" spans="1:16" ht="25.5">
      <c r="A10" s="501">
        <v>4</v>
      </c>
      <c r="B10" s="505" t="s">
        <v>697</v>
      </c>
      <c r="C10" s="637">
        <v>2510614.8306</v>
      </c>
      <c r="D10" s="637">
        <v>102293704.0689</v>
      </c>
      <c r="E10" s="637">
        <v>1084414.3718999999</v>
      </c>
      <c r="F10" s="637">
        <v>1907974.4423</v>
      </c>
      <c r="G10" s="637"/>
      <c r="H10" s="637">
        <v>29886.43</v>
      </c>
      <c r="I10" s="641">
        <f t="shared" si="0"/>
        <v>101811930.08529998</v>
      </c>
      <c r="J10" s="644"/>
      <c r="K10" s="644"/>
      <c r="L10" s="644"/>
      <c r="M10" s="644"/>
      <c r="N10" s="644"/>
      <c r="O10" s="644"/>
      <c r="P10" s="644"/>
    </row>
    <row r="11" spans="1:16">
      <c r="A11" s="501">
        <v>5</v>
      </c>
      <c r="B11" s="505" t="s">
        <v>568</v>
      </c>
      <c r="C11" s="637">
        <v>1350198.9757999999</v>
      </c>
      <c r="D11" s="637">
        <v>193440633.60980001</v>
      </c>
      <c r="E11" s="637">
        <v>3028578.9671</v>
      </c>
      <c r="F11" s="637">
        <v>3303645.4298</v>
      </c>
      <c r="G11" s="637"/>
      <c r="H11" s="637">
        <v>3836.51</v>
      </c>
      <c r="I11" s="641">
        <f t="shared" si="0"/>
        <v>188458608.18870002</v>
      </c>
      <c r="J11" s="644"/>
      <c r="K11" s="644"/>
      <c r="L11" s="644"/>
      <c r="M11" s="644"/>
      <c r="N11" s="644"/>
      <c r="O11" s="644"/>
      <c r="P11" s="644"/>
    </row>
    <row r="12" spans="1:16">
      <c r="A12" s="501">
        <v>6</v>
      </c>
      <c r="B12" s="505" t="s">
        <v>569</v>
      </c>
      <c r="C12" s="637">
        <v>4174070.0103000002</v>
      </c>
      <c r="D12" s="637">
        <v>93605548.024200007</v>
      </c>
      <c r="E12" s="637">
        <v>1665428.2481</v>
      </c>
      <c r="F12" s="637">
        <v>1728817.4578</v>
      </c>
      <c r="G12" s="637"/>
      <c r="H12" s="637">
        <v>78378.850000000006</v>
      </c>
      <c r="I12" s="641">
        <f t="shared" si="0"/>
        <v>94385372.328600004</v>
      </c>
      <c r="J12" s="644"/>
      <c r="K12" s="644"/>
      <c r="L12" s="644"/>
      <c r="M12" s="644"/>
      <c r="N12" s="644"/>
      <c r="O12" s="644"/>
      <c r="P12" s="644"/>
    </row>
    <row r="13" spans="1:16">
      <c r="A13" s="501">
        <v>7</v>
      </c>
      <c r="B13" s="505" t="s">
        <v>570</v>
      </c>
      <c r="C13" s="637">
        <v>764014.25890000002</v>
      </c>
      <c r="D13" s="637">
        <v>65686110.399300002</v>
      </c>
      <c r="E13" s="637">
        <v>527559.87179999996</v>
      </c>
      <c r="F13" s="637">
        <v>1230607.2278</v>
      </c>
      <c r="G13" s="637"/>
      <c r="H13" s="637">
        <v>20596.43</v>
      </c>
      <c r="I13" s="641">
        <f t="shared" si="0"/>
        <v>64691957.558600008</v>
      </c>
      <c r="J13" s="644"/>
      <c r="K13" s="644"/>
      <c r="L13" s="644"/>
      <c r="M13" s="644"/>
      <c r="N13" s="644"/>
      <c r="O13" s="644"/>
      <c r="P13" s="644"/>
    </row>
    <row r="14" spans="1:16">
      <c r="A14" s="501">
        <v>8</v>
      </c>
      <c r="B14" s="505" t="s">
        <v>571</v>
      </c>
      <c r="C14" s="637">
        <v>364233.96580000001</v>
      </c>
      <c r="D14" s="637">
        <v>87637300.604499996</v>
      </c>
      <c r="E14" s="637">
        <v>294031.79810000001</v>
      </c>
      <c r="F14" s="637">
        <v>1683087.1261</v>
      </c>
      <c r="G14" s="637"/>
      <c r="H14" s="637">
        <v>283794.39</v>
      </c>
      <c r="I14" s="641">
        <f t="shared" si="0"/>
        <v>86024415.6461</v>
      </c>
      <c r="J14" s="644"/>
      <c r="K14" s="644"/>
      <c r="L14" s="644"/>
      <c r="M14" s="644"/>
      <c r="N14" s="644"/>
      <c r="O14" s="644"/>
      <c r="P14" s="644"/>
    </row>
    <row r="15" spans="1:16">
      <c r="A15" s="501">
        <v>9</v>
      </c>
      <c r="B15" s="505" t="s">
        <v>572</v>
      </c>
      <c r="C15" s="637">
        <v>16594.22</v>
      </c>
      <c r="D15" s="637">
        <v>70814902.075900003</v>
      </c>
      <c r="E15" s="637">
        <v>4239712.8243000004</v>
      </c>
      <c r="F15" s="637">
        <v>556223.56469999999</v>
      </c>
      <c r="G15" s="637"/>
      <c r="H15" s="637">
        <v>42741.599999999999</v>
      </c>
      <c r="I15" s="641">
        <f t="shared" si="0"/>
        <v>66035559.906900004</v>
      </c>
      <c r="J15" s="644"/>
      <c r="K15" s="644"/>
      <c r="L15" s="644"/>
      <c r="M15" s="644"/>
      <c r="N15" s="644"/>
      <c r="O15" s="644"/>
      <c r="P15" s="644"/>
    </row>
    <row r="16" spans="1:16">
      <c r="A16" s="501">
        <v>10</v>
      </c>
      <c r="B16" s="505" t="s">
        <v>573</v>
      </c>
      <c r="C16" s="637">
        <v>186392.32430000001</v>
      </c>
      <c r="D16" s="637">
        <v>12248987.285</v>
      </c>
      <c r="E16" s="637">
        <v>71849.287200000006</v>
      </c>
      <c r="F16" s="637">
        <v>240594.22339999999</v>
      </c>
      <c r="G16" s="637"/>
      <c r="H16" s="637">
        <v>6713.43</v>
      </c>
      <c r="I16" s="641">
        <f t="shared" si="0"/>
        <v>12122936.0987</v>
      </c>
      <c r="J16" s="644"/>
      <c r="K16" s="644"/>
      <c r="L16" s="644"/>
      <c r="M16" s="644"/>
      <c r="N16" s="644"/>
      <c r="O16" s="644"/>
      <c r="P16" s="644"/>
    </row>
    <row r="17" spans="1:16">
      <c r="A17" s="501">
        <v>11</v>
      </c>
      <c r="B17" s="505" t="s">
        <v>574</v>
      </c>
      <c r="C17" s="637">
        <v>20818.98</v>
      </c>
      <c r="D17" s="637">
        <v>1107122.1591</v>
      </c>
      <c r="E17" s="637">
        <v>6245.69</v>
      </c>
      <c r="F17" s="637">
        <v>22033.7035</v>
      </c>
      <c r="G17" s="637"/>
      <c r="H17" s="637"/>
      <c r="I17" s="641">
        <f t="shared" si="0"/>
        <v>1099661.7456</v>
      </c>
      <c r="J17" s="644"/>
      <c r="K17" s="644"/>
      <c r="L17" s="644"/>
      <c r="M17" s="644"/>
      <c r="N17" s="644"/>
      <c r="O17" s="644"/>
      <c r="P17" s="644"/>
    </row>
    <row r="18" spans="1:16">
      <c r="A18" s="501">
        <v>12</v>
      </c>
      <c r="B18" s="505" t="s">
        <v>575</v>
      </c>
      <c r="C18" s="637">
        <v>819143.15760000004</v>
      </c>
      <c r="D18" s="637">
        <v>101410741.53640001</v>
      </c>
      <c r="E18" s="637">
        <v>360902.43099999998</v>
      </c>
      <c r="F18" s="637">
        <v>1905135.7922</v>
      </c>
      <c r="G18" s="637"/>
      <c r="H18" s="637">
        <v>198123.13</v>
      </c>
      <c r="I18" s="641">
        <f t="shared" si="0"/>
        <v>99963846.470800012</v>
      </c>
      <c r="J18" s="644"/>
      <c r="K18" s="644"/>
      <c r="L18" s="644"/>
      <c r="M18" s="644"/>
      <c r="N18" s="644"/>
      <c r="O18" s="644"/>
      <c r="P18" s="644"/>
    </row>
    <row r="19" spans="1:16">
      <c r="A19" s="501">
        <v>13</v>
      </c>
      <c r="B19" s="505" t="s">
        <v>576</v>
      </c>
      <c r="C19" s="637">
        <v>4236424.3369000005</v>
      </c>
      <c r="D19" s="637">
        <v>24037606.226599999</v>
      </c>
      <c r="E19" s="637">
        <v>4028664.2242000001</v>
      </c>
      <c r="F19" s="637">
        <v>460454.86369999999</v>
      </c>
      <c r="G19" s="637"/>
      <c r="H19" s="637">
        <v>54593.81</v>
      </c>
      <c r="I19" s="641">
        <f t="shared" si="0"/>
        <v>23784911.4756</v>
      </c>
      <c r="J19" s="644"/>
      <c r="K19" s="644"/>
      <c r="L19" s="644"/>
      <c r="M19" s="644"/>
      <c r="N19" s="644"/>
      <c r="O19" s="644"/>
      <c r="P19" s="644"/>
    </row>
    <row r="20" spans="1:16">
      <c r="A20" s="501">
        <v>14</v>
      </c>
      <c r="B20" s="505" t="s">
        <v>577</v>
      </c>
      <c r="C20" s="637">
        <v>16829978.919100001</v>
      </c>
      <c r="D20" s="637">
        <v>90104322.182699993</v>
      </c>
      <c r="E20" s="637">
        <v>5743943.8174999999</v>
      </c>
      <c r="F20" s="637">
        <v>1627238.7142</v>
      </c>
      <c r="G20" s="637"/>
      <c r="H20" s="637">
        <v>25820.23</v>
      </c>
      <c r="I20" s="641">
        <f t="shared" si="0"/>
        <v>99563118.570099995</v>
      </c>
      <c r="J20" s="644"/>
      <c r="K20" s="644"/>
      <c r="L20" s="644"/>
      <c r="M20" s="644"/>
      <c r="N20" s="644"/>
      <c r="O20" s="644"/>
      <c r="P20" s="644"/>
    </row>
    <row r="21" spans="1:16">
      <c r="A21" s="501">
        <v>15</v>
      </c>
      <c r="B21" s="505" t="s">
        <v>578</v>
      </c>
      <c r="C21" s="637">
        <v>3262040.1236</v>
      </c>
      <c r="D21" s="637">
        <v>31590398.654800002</v>
      </c>
      <c r="E21" s="637">
        <v>3217309.8480000002</v>
      </c>
      <c r="F21" s="637">
        <v>171626.17509999999</v>
      </c>
      <c r="G21" s="637"/>
      <c r="H21" s="637">
        <v>31646.77</v>
      </c>
      <c r="I21" s="641">
        <f t="shared" si="0"/>
        <v>31463502.755300004</v>
      </c>
      <c r="J21" s="644"/>
      <c r="K21" s="644"/>
      <c r="L21" s="644"/>
      <c r="M21" s="644"/>
      <c r="N21" s="644"/>
      <c r="O21" s="644"/>
      <c r="P21" s="644"/>
    </row>
    <row r="22" spans="1:16">
      <c r="A22" s="501">
        <v>16</v>
      </c>
      <c r="B22" s="505" t="s">
        <v>579</v>
      </c>
      <c r="C22" s="637">
        <v>142604.03279999999</v>
      </c>
      <c r="D22" s="637">
        <v>17990937.0579</v>
      </c>
      <c r="E22" s="637">
        <v>774209.30790000001</v>
      </c>
      <c r="F22" s="637">
        <v>211941.73749999999</v>
      </c>
      <c r="G22" s="637"/>
      <c r="H22" s="637">
        <v>103413.84</v>
      </c>
      <c r="I22" s="641">
        <f t="shared" si="0"/>
        <v>17147390.045299999</v>
      </c>
      <c r="J22" s="644"/>
      <c r="K22" s="644"/>
      <c r="L22" s="644"/>
      <c r="M22" s="644"/>
      <c r="N22" s="644"/>
      <c r="O22" s="644"/>
      <c r="P22" s="644"/>
    </row>
    <row r="23" spans="1:16">
      <c r="A23" s="501">
        <v>17</v>
      </c>
      <c r="B23" s="505" t="s">
        <v>700</v>
      </c>
      <c r="C23" s="637">
        <v>290543.70929999999</v>
      </c>
      <c r="D23" s="637">
        <v>8718055.4030000009</v>
      </c>
      <c r="E23" s="637">
        <v>87163.088499999998</v>
      </c>
      <c r="F23" s="637">
        <v>174277.6667</v>
      </c>
      <c r="G23" s="637"/>
      <c r="H23" s="637"/>
      <c r="I23" s="641">
        <f t="shared" si="0"/>
        <v>8747158.3571000006</v>
      </c>
      <c r="J23" s="644"/>
      <c r="K23" s="644"/>
      <c r="L23" s="644"/>
      <c r="M23" s="644"/>
      <c r="N23" s="644"/>
      <c r="O23" s="644"/>
      <c r="P23" s="644"/>
    </row>
    <row r="24" spans="1:16">
      <c r="A24" s="501">
        <v>18</v>
      </c>
      <c r="B24" s="505" t="s">
        <v>580</v>
      </c>
      <c r="C24" s="637">
        <v>659541.43689999997</v>
      </c>
      <c r="D24" s="637">
        <v>89869413.231099993</v>
      </c>
      <c r="E24" s="637">
        <v>280465.68689999997</v>
      </c>
      <c r="F24" s="637">
        <v>2158712.6793999998</v>
      </c>
      <c r="G24" s="637"/>
      <c r="H24" s="637">
        <v>117120.46</v>
      </c>
      <c r="I24" s="641">
        <f t="shared" si="0"/>
        <v>88089776.301699996</v>
      </c>
      <c r="J24" s="644"/>
      <c r="K24" s="644"/>
      <c r="L24" s="644"/>
      <c r="M24" s="644"/>
      <c r="N24" s="644"/>
      <c r="O24" s="644"/>
      <c r="P24" s="644"/>
    </row>
    <row r="25" spans="1:16">
      <c r="A25" s="501">
        <v>19</v>
      </c>
      <c r="B25" s="505" t="s">
        <v>581</v>
      </c>
      <c r="C25" s="637">
        <v>3.52</v>
      </c>
      <c r="D25" s="637">
        <v>15284219.2739</v>
      </c>
      <c r="E25" s="637">
        <v>3.52</v>
      </c>
      <c r="F25" s="637">
        <v>304244.07260000001</v>
      </c>
      <c r="G25" s="637"/>
      <c r="H25" s="637">
        <v>10206.459999999999</v>
      </c>
      <c r="I25" s="641">
        <f t="shared" si="0"/>
        <v>14979975.201300001</v>
      </c>
      <c r="J25" s="644"/>
      <c r="K25" s="644"/>
      <c r="L25" s="644"/>
      <c r="M25" s="644"/>
      <c r="N25" s="644"/>
      <c r="O25" s="644"/>
      <c r="P25" s="644"/>
    </row>
    <row r="26" spans="1:16">
      <c r="A26" s="501">
        <v>20</v>
      </c>
      <c r="B26" s="505" t="s">
        <v>699</v>
      </c>
      <c r="C26" s="637">
        <v>804921.62</v>
      </c>
      <c r="D26" s="637">
        <v>114887513.0579</v>
      </c>
      <c r="E26" s="637">
        <v>344793.31809999997</v>
      </c>
      <c r="F26" s="637">
        <v>2211698.6825999999</v>
      </c>
      <c r="G26" s="637"/>
      <c r="H26" s="637">
        <v>138481.56</v>
      </c>
      <c r="I26" s="641">
        <f t="shared" si="0"/>
        <v>113135942.67719999</v>
      </c>
      <c r="J26" s="644"/>
      <c r="K26" s="644"/>
      <c r="L26" s="644"/>
      <c r="M26" s="644"/>
      <c r="N26" s="644"/>
      <c r="O26" s="644"/>
      <c r="P26" s="644"/>
    </row>
    <row r="27" spans="1:16">
      <c r="A27" s="501">
        <v>21</v>
      </c>
      <c r="B27" s="505" t="s">
        <v>582</v>
      </c>
      <c r="C27" s="637">
        <v>124438.7</v>
      </c>
      <c r="D27" s="637">
        <v>29593035.206999999</v>
      </c>
      <c r="E27" s="637">
        <v>85051</v>
      </c>
      <c r="F27" s="637">
        <v>581469.73820000002</v>
      </c>
      <c r="G27" s="637"/>
      <c r="H27" s="637">
        <v>1134.17</v>
      </c>
      <c r="I27" s="641">
        <f t="shared" si="0"/>
        <v>29050953.168799996</v>
      </c>
      <c r="J27" s="644"/>
      <c r="K27" s="644"/>
      <c r="L27" s="644"/>
      <c r="M27" s="644"/>
      <c r="N27" s="644"/>
      <c r="O27" s="644"/>
      <c r="P27" s="644"/>
    </row>
    <row r="28" spans="1:16">
      <c r="A28" s="501">
        <v>22</v>
      </c>
      <c r="B28" s="505" t="s">
        <v>583</v>
      </c>
      <c r="C28" s="637">
        <v>246136.39</v>
      </c>
      <c r="D28" s="637">
        <v>5806949.5308999997</v>
      </c>
      <c r="E28" s="637">
        <v>118227.59</v>
      </c>
      <c r="F28" s="637">
        <v>108077.68799999999</v>
      </c>
      <c r="G28" s="637"/>
      <c r="H28" s="637">
        <v>75592.509999999995</v>
      </c>
      <c r="I28" s="641">
        <f t="shared" si="0"/>
        <v>5826780.6428999994</v>
      </c>
      <c r="J28" s="644"/>
      <c r="K28" s="644"/>
      <c r="L28" s="644"/>
      <c r="M28" s="644"/>
      <c r="N28" s="644"/>
      <c r="O28" s="644"/>
      <c r="P28" s="644"/>
    </row>
    <row r="29" spans="1:16">
      <c r="A29" s="501">
        <v>23</v>
      </c>
      <c r="B29" s="505" t="s">
        <v>584</v>
      </c>
      <c r="C29" s="637">
        <v>5516596.1846000003</v>
      </c>
      <c r="D29" s="637">
        <v>238066743.00780001</v>
      </c>
      <c r="E29" s="637">
        <v>2519755.0304</v>
      </c>
      <c r="F29" s="637">
        <v>4576386.6072000004</v>
      </c>
      <c r="G29" s="637"/>
      <c r="H29" s="637">
        <v>640283.62</v>
      </c>
      <c r="I29" s="641">
        <f t="shared" si="0"/>
        <v>236487197.5548</v>
      </c>
      <c r="J29" s="644"/>
      <c r="K29" s="644"/>
      <c r="L29" s="644"/>
      <c r="M29" s="644"/>
      <c r="N29" s="644"/>
      <c r="O29" s="644"/>
      <c r="P29" s="644"/>
    </row>
    <row r="30" spans="1:16">
      <c r="A30" s="501">
        <v>24</v>
      </c>
      <c r="B30" s="505" t="s">
        <v>698</v>
      </c>
      <c r="C30" s="637">
        <v>1746510.1576</v>
      </c>
      <c r="D30" s="637">
        <v>102451604.6426</v>
      </c>
      <c r="E30" s="637">
        <v>1081158.3644999999</v>
      </c>
      <c r="F30" s="637">
        <v>1850575.2197</v>
      </c>
      <c r="G30" s="637"/>
      <c r="H30" s="637">
        <v>13690</v>
      </c>
      <c r="I30" s="641">
        <f t="shared" si="0"/>
        <v>101266381.21600001</v>
      </c>
      <c r="J30" s="644"/>
      <c r="K30" s="644"/>
      <c r="L30" s="644"/>
      <c r="M30" s="644"/>
      <c r="N30" s="644"/>
      <c r="O30" s="644"/>
      <c r="P30" s="644"/>
    </row>
    <row r="31" spans="1:16">
      <c r="A31" s="501">
        <v>25</v>
      </c>
      <c r="B31" s="505" t="s">
        <v>585</v>
      </c>
      <c r="C31" s="637">
        <v>3949583.5632000002</v>
      </c>
      <c r="D31" s="637">
        <v>95257080.846100003</v>
      </c>
      <c r="E31" s="637">
        <v>2034970.8648999999</v>
      </c>
      <c r="F31" s="637">
        <v>1507845.7378</v>
      </c>
      <c r="G31" s="637"/>
      <c r="H31" s="637">
        <v>68078.7</v>
      </c>
      <c r="I31" s="641">
        <f t="shared" si="0"/>
        <v>95663847.806600004</v>
      </c>
      <c r="J31" s="644"/>
      <c r="K31" s="644"/>
      <c r="L31" s="644"/>
      <c r="M31" s="644"/>
      <c r="N31" s="644"/>
      <c r="O31" s="644"/>
      <c r="P31" s="644"/>
    </row>
    <row r="32" spans="1:16">
      <c r="A32" s="501">
        <v>26</v>
      </c>
      <c r="B32" s="505" t="s">
        <v>695</v>
      </c>
      <c r="C32" s="637">
        <v>21839930.614500001</v>
      </c>
      <c r="D32" s="637">
        <v>230505726.27399999</v>
      </c>
      <c r="E32" s="637">
        <v>9629984.1136000007</v>
      </c>
      <c r="F32" s="637">
        <v>4175474.0614</v>
      </c>
      <c r="G32" s="637"/>
      <c r="H32" s="637">
        <v>5653875.7747999998</v>
      </c>
      <c r="I32" s="641">
        <f t="shared" si="0"/>
        <v>238540198.71349996</v>
      </c>
      <c r="J32" s="644"/>
      <c r="K32" s="644"/>
      <c r="L32" s="644"/>
      <c r="M32" s="644"/>
      <c r="N32" s="644"/>
      <c r="O32" s="644"/>
      <c r="P32" s="644"/>
    </row>
    <row r="33" spans="1:16">
      <c r="A33" s="501">
        <v>27</v>
      </c>
      <c r="B33" s="501" t="s">
        <v>586</v>
      </c>
      <c r="C33" s="637">
        <v>31848278.248100001</v>
      </c>
      <c r="D33" s="637">
        <v>233697968.94479999</v>
      </c>
      <c r="E33" s="637">
        <v>23742881.956599999</v>
      </c>
      <c r="F33" s="637">
        <v>5192.1840000000002</v>
      </c>
      <c r="G33" s="637"/>
      <c r="H33" s="637"/>
      <c r="I33" s="641">
        <f t="shared" si="0"/>
        <v>241798173.05230001</v>
      </c>
      <c r="J33" s="644"/>
      <c r="K33" s="644"/>
      <c r="L33" s="644"/>
      <c r="M33" s="644"/>
      <c r="N33" s="644"/>
      <c r="O33" s="644"/>
      <c r="P33" s="644"/>
    </row>
    <row r="34" spans="1:16">
      <c r="A34" s="501">
        <v>28</v>
      </c>
      <c r="B34" s="506" t="s">
        <v>108</v>
      </c>
      <c r="C34" s="638">
        <f>SUM(C7:C33)</f>
        <v>104826116.7306</v>
      </c>
      <c r="D34" s="638">
        <f t="shared" ref="D34:H34" si="1">SUM(D7:D33)</f>
        <v>3091186211.9013004</v>
      </c>
      <c r="E34" s="638">
        <f t="shared" si="1"/>
        <v>66478883.887700006</v>
      </c>
      <c r="F34" s="638">
        <f t="shared" si="1"/>
        <v>37141735.341600008</v>
      </c>
      <c r="G34" s="638">
        <f t="shared" si="1"/>
        <v>0</v>
      </c>
      <c r="H34" s="638">
        <f t="shared" si="1"/>
        <v>8226410.7948000003</v>
      </c>
      <c r="I34" s="643">
        <f t="shared" si="0"/>
        <v>3092391709.4026003</v>
      </c>
      <c r="J34" s="644"/>
      <c r="K34" s="644"/>
      <c r="L34" s="644"/>
      <c r="M34" s="644"/>
      <c r="N34" s="644"/>
      <c r="O34" s="644"/>
      <c r="P34" s="644"/>
    </row>
    <row r="35" spans="1:16">
      <c r="A35" s="507"/>
      <c r="B35" s="507"/>
      <c r="C35" s="507"/>
      <c r="D35" s="507"/>
      <c r="E35" s="507"/>
      <c r="F35" s="507"/>
      <c r="G35" s="507"/>
      <c r="H35" s="507"/>
      <c r="I35" s="507"/>
      <c r="J35" s="507"/>
    </row>
    <row r="36" spans="1:16">
      <c r="A36" s="507"/>
      <c r="B36" s="540"/>
      <c r="C36" s="507"/>
      <c r="D36" s="507"/>
      <c r="E36" s="507"/>
      <c r="F36" s="507"/>
      <c r="G36" s="507"/>
      <c r="H36" s="507"/>
      <c r="I36" s="507"/>
      <c r="J36" s="507"/>
    </row>
    <row r="37" spans="1:16">
      <c r="A37" s="507"/>
      <c r="B37" s="507"/>
      <c r="C37" s="507"/>
      <c r="D37" s="507"/>
      <c r="E37" s="507"/>
      <c r="F37" s="507"/>
      <c r="G37" s="507"/>
      <c r="H37" s="507"/>
      <c r="I37" s="507"/>
      <c r="J37" s="507"/>
    </row>
    <row r="38" spans="1:16">
      <c r="A38" s="507"/>
      <c r="B38" s="507"/>
      <c r="C38" s="507"/>
      <c r="D38" s="507"/>
      <c r="E38" s="507"/>
      <c r="F38" s="507"/>
      <c r="G38" s="507"/>
      <c r="H38" s="507"/>
      <c r="I38" s="507"/>
      <c r="J38" s="507"/>
    </row>
    <row r="39" spans="1:16">
      <c r="A39" s="507"/>
      <c r="B39" s="507"/>
      <c r="C39" s="507"/>
      <c r="D39" s="507"/>
      <c r="E39" s="507"/>
      <c r="F39" s="507"/>
      <c r="G39" s="507"/>
      <c r="H39" s="507"/>
      <c r="I39" s="507"/>
      <c r="J39" s="507"/>
    </row>
    <row r="40" spans="1:16">
      <c r="A40" s="507"/>
      <c r="B40" s="507"/>
      <c r="C40" s="507"/>
      <c r="D40" s="507"/>
      <c r="E40" s="507"/>
      <c r="F40" s="507"/>
      <c r="G40" s="507"/>
      <c r="H40" s="507"/>
      <c r="I40" s="507"/>
      <c r="J40" s="507"/>
    </row>
    <row r="41" spans="1:16">
      <c r="A41" s="507"/>
      <c r="B41" s="507"/>
      <c r="C41" s="507"/>
      <c r="D41" s="507"/>
      <c r="E41" s="507"/>
      <c r="F41" s="507"/>
      <c r="G41" s="507"/>
      <c r="H41" s="507"/>
      <c r="I41" s="507"/>
      <c r="J41" s="507"/>
    </row>
    <row r="42" spans="1:16">
      <c r="A42" s="541"/>
      <c r="B42" s="541"/>
      <c r="C42" s="507"/>
      <c r="D42" s="507"/>
      <c r="E42" s="507"/>
      <c r="F42" s="507"/>
      <c r="G42" s="507"/>
      <c r="H42" s="507"/>
      <c r="I42" s="507"/>
      <c r="J42" s="507"/>
    </row>
    <row r="43" spans="1:16">
      <c r="A43" s="541"/>
      <c r="B43" s="541"/>
      <c r="C43" s="507"/>
      <c r="D43" s="507"/>
      <c r="E43" s="507"/>
      <c r="F43" s="507"/>
      <c r="G43" s="507"/>
      <c r="H43" s="507"/>
      <c r="I43" s="507"/>
      <c r="J43" s="507"/>
    </row>
    <row r="44" spans="1:16">
      <c r="A44" s="507"/>
      <c r="B44" s="507"/>
      <c r="C44" s="507"/>
      <c r="D44" s="507"/>
      <c r="E44" s="507"/>
      <c r="F44" s="507"/>
      <c r="G44" s="507"/>
      <c r="H44" s="507"/>
      <c r="I44" s="507"/>
      <c r="J44" s="507"/>
    </row>
    <row r="45" spans="1:16">
      <c r="A45" s="507"/>
      <c r="B45" s="507"/>
      <c r="C45" s="507"/>
      <c r="D45" s="507"/>
      <c r="E45" s="507"/>
      <c r="F45" s="507"/>
      <c r="G45" s="507"/>
      <c r="H45" s="507"/>
      <c r="I45" s="507"/>
      <c r="J45" s="507"/>
    </row>
    <row r="46" spans="1:16">
      <c r="A46" s="507"/>
      <c r="B46" s="507"/>
      <c r="C46" s="507"/>
      <c r="D46" s="507"/>
      <c r="E46" s="507"/>
      <c r="F46" s="507"/>
      <c r="G46" s="507"/>
      <c r="H46" s="507"/>
      <c r="I46" s="507"/>
      <c r="J46" s="507"/>
    </row>
    <row r="47" spans="1:16">
      <c r="A47" s="507"/>
      <c r="B47" s="507"/>
      <c r="C47" s="507"/>
      <c r="D47" s="507"/>
      <c r="E47" s="507"/>
      <c r="F47" s="507"/>
      <c r="G47" s="507"/>
      <c r="H47" s="507"/>
      <c r="I47" s="507"/>
      <c r="J47" s="507"/>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J17" sqref="J17"/>
    </sheetView>
  </sheetViews>
  <sheetFormatPr defaultColWidth="9.140625" defaultRowHeight="12.75"/>
  <cols>
    <col min="1" max="1" width="11.85546875" style="504" bestFit="1" customWidth="1"/>
    <col min="2" max="2" width="83.5703125" style="504" customWidth="1"/>
    <col min="3" max="4" width="18.140625" style="504" customWidth="1"/>
    <col min="5" max="16384" width="9.140625" style="504"/>
  </cols>
  <sheetData>
    <row r="1" spans="1:6" ht="13.5">
      <c r="A1" s="495" t="s">
        <v>30</v>
      </c>
      <c r="B1" s="3" t="str">
        <f>'Info '!C2</f>
        <v>JSC "BASISBANK"</v>
      </c>
    </row>
    <row r="2" spans="1:6" ht="13.5">
      <c r="A2" s="496" t="s">
        <v>31</v>
      </c>
      <c r="B2" s="642">
        <f>'1. key ratios '!B2</f>
        <v>44926</v>
      </c>
    </row>
    <row r="3" spans="1:6">
      <c r="A3" s="497" t="s">
        <v>587</v>
      </c>
    </row>
    <row r="5" spans="1:6" ht="81.75" customHeight="1">
      <c r="A5" s="746" t="s">
        <v>588</v>
      </c>
      <c r="B5" s="746"/>
      <c r="C5" s="528" t="s">
        <v>589</v>
      </c>
      <c r="D5" s="528" t="s">
        <v>590</v>
      </c>
    </row>
    <row r="6" spans="1:6">
      <c r="A6" s="508">
        <v>1</v>
      </c>
      <c r="B6" s="509" t="s">
        <v>591</v>
      </c>
      <c r="C6" s="638">
        <v>81876172.039800003</v>
      </c>
      <c r="D6" s="638">
        <v>84000</v>
      </c>
      <c r="E6" s="644"/>
      <c r="F6" s="644"/>
    </row>
    <row r="7" spans="1:6">
      <c r="A7" s="510">
        <v>2</v>
      </c>
      <c r="B7" s="509" t="s">
        <v>592</v>
      </c>
      <c r="C7" s="638">
        <f>SUM(C8:C11)</f>
        <v>21499921.16</v>
      </c>
      <c r="D7" s="638">
        <f>SUM(D8:D11)</f>
        <v>615000</v>
      </c>
      <c r="E7" s="644"/>
      <c r="F7" s="644"/>
    </row>
    <row r="8" spans="1:6">
      <c r="A8" s="511">
        <v>2.1</v>
      </c>
      <c r="B8" s="512" t="s">
        <v>703</v>
      </c>
      <c r="C8" s="637">
        <v>9622070.8079000004</v>
      </c>
      <c r="D8" s="637">
        <v>615000</v>
      </c>
      <c r="E8" s="644"/>
      <c r="F8" s="644"/>
    </row>
    <row r="9" spans="1:6">
      <c r="A9" s="511">
        <v>2.2000000000000002</v>
      </c>
      <c r="B9" s="512" t="s">
        <v>701</v>
      </c>
      <c r="C9" s="637">
        <v>11579817.8156</v>
      </c>
      <c r="D9" s="637"/>
      <c r="E9" s="644"/>
      <c r="F9" s="644"/>
    </row>
    <row r="10" spans="1:6">
      <c r="A10" s="511">
        <v>2.2999999999999998</v>
      </c>
      <c r="B10" s="512" t="s">
        <v>593</v>
      </c>
      <c r="C10" s="637">
        <v>298032.53649999999</v>
      </c>
      <c r="D10" s="637"/>
      <c r="E10" s="644"/>
      <c r="F10" s="644"/>
    </row>
    <row r="11" spans="1:6">
      <c r="A11" s="511">
        <v>2.4</v>
      </c>
      <c r="B11" s="512" t="s">
        <v>594</v>
      </c>
      <c r="C11" s="637"/>
      <c r="D11" s="637"/>
      <c r="E11" s="644"/>
      <c r="F11" s="644"/>
    </row>
    <row r="12" spans="1:6">
      <c r="A12" s="508">
        <v>3</v>
      </c>
      <c r="B12" s="509" t="s">
        <v>595</v>
      </c>
      <c r="C12" s="645">
        <f>SUM(C13:C18)</f>
        <v>28344609.145699997</v>
      </c>
      <c r="D12" s="645">
        <f>SUM(D13:D18)</f>
        <v>40000</v>
      </c>
      <c r="E12" s="644"/>
      <c r="F12" s="644"/>
    </row>
    <row r="13" spans="1:6">
      <c r="A13" s="511">
        <v>3.1</v>
      </c>
      <c r="B13" s="512" t="s">
        <v>596</v>
      </c>
      <c r="C13" s="637">
        <v>8226572.1947999997</v>
      </c>
      <c r="D13" s="637"/>
      <c r="E13" s="644"/>
      <c r="F13" s="644"/>
    </row>
    <row r="14" spans="1:6">
      <c r="A14" s="511">
        <v>3.2</v>
      </c>
      <c r="B14" s="512" t="s">
        <v>597</v>
      </c>
      <c r="C14" s="637">
        <v>6621354.0960999997</v>
      </c>
      <c r="D14" s="637">
        <v>40000</v>
      </c>
      <c r="E14" s="644"/>
      <c r="F14" s="644"/>
    </row>
    <row r="15" spans="1:6">
      <c r="A15" s="511">
        <v>3.3</v>
      </c>
      <c r="B15" s="512" t="s">
        <v>692</v>
      </c>
      <c r="C15" s="637">
        <v>7676119.6239999998</v>
      </c>
      <c r="D15" s="637"/>
      <c r="E15" s="644"/>
      <c r="F15" s="644"/>
    </row>
    <row r="16" spans="1:6">
      <c r="A16" s="511">
        <v>3.4</v>
      </c>
      <c r="B16" s="512" t="s">
        <v>702</v>
      </c>
      <c r="C16" s="637">
        <v>4421690.9985999996</v>
      </c>
      <c r="D16" s="637"/>
      <c r="E16" s="644"/>
      <c r="F16" s="644"/>
    </row>
    <row r="17" spans="1:6">
      <c r="A17" s="510">
        <v>3.5</v>
      </c>
      <c r="B17" s="512" t="s">
        <v>598</v>
      </c>
      <c r="C17" s="637">
        <v>1398872.2322</v>
      </c>
      <c r="D17" s="637"/>
      <c r="E17" s="644"/>
      <c r="F17" s="644"/>
    </row>
    <row r="18" spans="1:6">
      <c r="A18" s="511">
        <v>3.6</v>
      </c>
      <c r="B18" s="512" t="s">
        <v>599</v>
      </c>
      <c r="C18" s="637"/>
      <c r="D18" s="637"/>
      <c r="E18" s="644"/>
      <c r="F18" s="644"/>
    </row>
    <row r="19" spans="1:6">
      <c r="A19" s="513">
        <v>4</v>
      </c>
      <c r="B19" s="509" t="s">
        <v>600</v>
      </c>
      <c r="C19" s="638">
        <f>C6+C7-C12</f>
        <v>75031484.054100007</v>
      </c>
      <c r="D19" s="638">
        <f>D6+D7-D12</f>
        <v>659000</v>
      </c>
      <c r="E19" s="644"/>
      <c r="F19" s="644"/>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election activeCell="D25" sqref="D25"/>
    </sheetView>
  </sheetViews>
  <sheetFormatPr defaultColWidth="9.140625" defaultRowHeight="12.75"/>
  <cols>
    <col min="1" max="1" width="11.85546875" style="504" bestFit="1" customWidth="1"/>
    <col min="2" max="2" width="79.5703125" style="504" customWidth="1"/>
    <col min="3" max="3" width="22.5703125" style="504" customWidth="1"/>
    <col min="4" max="4" width="27" style="504" customWidth="1"/>
    <col min="5" max="16384" width="9.140625" style="504"/>
  </cols>
  <sheetData>
    <row r="1" spans="1:5" ht="13.5">
      <c r="A1" s="495" t="s">
        <v>30</v>
      </c>
      <c r="B1" s="3" t="str">
        <f>'Info '!C2</f>
        <v>JSC "BASISBANK"</v>
      </c>
    </row>
    <row r="2" spans="1:5" ht="13.5">
      <c r="A2" s="496" t="s">
        <v>31</v>
      </c>
      <c r="B2" s="642">
        <f>'1. key ratios '!B2</f>
        <v>44926</v>
      </c>
    </row>
    <row r="3" spans="1:5">
      <c r="A3" s="497" t="s">
        <v>601</v>
      </c>
    </row>
    <row r="4" spans="1:5">
      <c r="A4" s="497"/>
    </row>
    <row r="5" spans="1:5" ht="15" customHeight="1">
      <c r="A5" s="747" t="s">
        <v>704</v>
      </c>
      <c r="B5" s="748"/>
      <c r="C5" s="734" t="s">
        <v>602</v>
      </c>
      <c r="D5" s="742" t="s">
        <v>603</v>
      </c>
    </row>
    <row r="6" spans="1:5" ht="42" customHeight="1">
      <c r="A6" s="749"/>
      <c r="B6" s="750"/>
      <c r="C6" s="737"/>
      <c r="D6" s="742"/>
    </row>
    <row r="7" spans="1:5">
      <c r="A7" s="506">
        <v>1</v>
      </c>
      <c r="B7" s="506" t="s">
        <v>591</v>
      </c>
      <c r="C7" s="637">
        <v>70295956.127499998</v>
      </c>
      <c r="D7" s="554"/>
      <c r="E7" s="644"/>
    </row>
    <row r="8" spans="1:5">
      <c r="A8" s="501">
        <v>2</v>
      </c>
      <c r="B8" s="501" t="s">
        <v>604</v>
      </c>
      <c r="C8" s="637">
        <v>26115693.382399999</v>
      </c>
      <c r="D8" s="554"/>
      <c r="E8" s="644"/>
    </row>
    <row r="9" spans="1:5">
      <c r="A9" s="501">
        <v>3</v>
      </c>
      <c r="B9" s="514" t="s">
        <v>605</v>
      </c>
      <c r="C9" s="637">
        <v>17221.493200000001</v>
      </c>
      <c r="D9" s="554"/>
      <c r="E9" s="644"/>
    </row>
    <row r="10" spans="1:5">
      <c r="A10" s="501">
        <v>4</v>
      </c>
      <c r="B10" s="501" t="s">
        <v>606</v>
      </c>
      <c r="C10" s="637">
        <f>SUM(C11:C18)</f>
        <v>27248412.783300005</v>
      </c>
      <c r="D10" s="554"/>
      <c r="E10" s="644"/>
    </row>
    <row r="11" spans="1:5">
      <c r="A11" s="501">
        <v>5</v>
      </c>
      <c r="B11" s="515" t="s">
        <v>607</v>
      </c>
      <c r="C11" s="637">
        <v>1950204.2085000039</v>
      </c>
      <c r="D11" s="554"/>
      <c r="E11" s="644"/>
    </row>
    <row r="12" spans="1:5">
      <c r="A12" s="501">
        <v>6</v>
      </c>
      <c r="B12" s="515" t="s">
        <v>608</v>
      </c>
      <c r="C12" s="637">
        <v>1206663.6191</v>
      </c>
      <c r="D12" s="554"/>
      <c r="E12" s="644"/>
    </row>
    <row r="13" spans="1:5">
      <c r="A13" s="501">
        <v>7</v>
      </c>
      <c r="B13" s="515" t="s">
        <v>609</v>
      </c>
      <c r="C13" s="637">
        <v>14836561.525800001</v>
      </c>
      <c r="D13" s="554"/>
      <c r="E13" s="644"/>
    </row>
    <row r="14" spans="1:5">
      <c r="A14" s="501">
        <v>8</v>
      </c>
      <c r="B14" s="515" t="s">
        <v>610</v>
      </c>
      <c r="C14" s="637"/>
      <c r="D14" s="501"/>
      <c r="E14" s="644"/>
    </row>
    <row r="15" spans="1:5">
      <c r="A15" s="501">
        <v>9</v>
      </c>
      <c r="B15" s="515" t="s">
        <v>611</v>
      </c>
      <c r="C15" s="637"/>
      <c r="D15" s="501"/>
      <c r="E15" s="644"/>
    </row>
    <row r="16" spans="1:5">
      <c r="A16" s="501">
        <v>10</v>
      </c>
      <c r="B16" s="515" t="s">
        <v>612</v>
      </c>
      <c r="C16" s="637"/>
      <c r="D16" s="554"/>
      <c r="E16" s="644"/>
    </row>
    <row r="17" spans="1:5">
      <c r="A17" s="501">
        <v>11</v>
      </c>
      <c r="B17" s="515" t="s">
        <v>613</v>
      </c>
      <c r="C17" s="637">
        <v>8226410.7948000003</v>
      </c>
      <c r="D17" s="501"/>
      <c r="E17" s="644"/>
    </row>
    <row r="18" spans="1:5">
      <c r="A18" s="501">
        <v>12</v>
      </c>
      <c r="B18" s="512" t="s">
        <v>709</v>
      </c>
      <c r="C18" s="637">
        <v>1028572.6351</v>
      </c>
      <c r="D18" s="554"/>
      <c r="E18" s="644"/>
    </row>
    <row r="19" spans="1:5">
      <c r="A19" s="506">
        <v>13</v>
      </c>
      <c r="B19" s="542" t="s">
        <v>600</v>
      </c>
      <c r="C19" s="638">
        <f>C7+C8+C9-C10</f>
        <v>69180458.219799995</v>
      </c>
      <c r="D19" s="555"/>
      <c r="E19" s="644"/>
    </row>
    <row r="22" spans="1:5">
      <c r="B22" s="495"/>
    </row>
    <row r="23" spans="1:5">
      <c r="B23" s="496"/>
    </row>
    <row r="24" spans="1:5">
      <c r="B24" s="49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election activeCell="F42" sqref="F42"/>
    </sheetView>
  </sheetViews>
  <sheetFormatPr defaultColWidth="9.140625" defaultRowHeight="12.75"/>
  <cols>
    <col min="1" max="1" width="11.85546875" style="504" bestFit="1" customWidth="1"/>
    <col min="2" max="2" width="40.7109375" style="504" customWidth="1"/>
    <col min="3" max="4" width="15.42578125" style="504" customWidth="1"/>
    <col min="5" max="5" width="13" style="504" customWidth="1"/>
    <col min="6" max="6" width="14.85546875" style="504" customWidth="1"/>
    <col min="7" max="7" width="13.42578125" style="504" customWidth="1"/>
    <col min="8" max="10" width="16.42578125" style="504" customWidth="1"/>
    <col min="11" max="12" width="15" style="504" customWidth="1"/>
    <col min="13" max="14" width="15.140625" style="504" customWidth="1"/>
    <col min="15" max="21" width="15.5703125" style="504" customWidth="1"/>
    <col min="22" max="22" width="20" style="504" customWidth="1"/>
    <col min="23" max="16384" width="9.140625" style="504"/>
  </cols>
  <sheetData>
    <row r="1" spans="1:22" ht="13.5">
      <c r="A1" s="495" t="s">
        <v>30</v>
      </c>
      <c r="B1" s="3" t="str">
        <f>'Info '!C2</f>
        <v>JSC "BASISBANK"</v>
      </c>
    </row>
    <row r="2" spans="1:22" ht="13.5">
      <c r="A2" s="496" t="s">
        <v>31</v>
      </c>
      <c r="B2" s="642">
        <f>'1. key ratios '!B2</f>
        <v>44926</v>
      </c>
      <c r="C2" s="534"/>
    </row>
    <row r="3" spans="1:22">
      <c r="A3" s="497" t="s">
        <v>614</v>
      </c>
    </row>
    <row r="5" spans="1:22" ht="15" customHeight="1">
      <c r="A5" s="734" t="s">
        <v>539</v>
      </c>
      <c r="B5" s="736"/>
      <c r="C5" s="753" t="s">
        <v>615</v>
      </c>
      <c r="D5" s="754"/>
      <c r="E5" s="754"/>
      <c r="F5" s="754"/>
      <c r="G5" s="754"/>
      <c r="H5" s="754"/>
      <c r="I5" s="754"/>
      <c r="J5" s="754"/>
      <c r="K5" s="754"/>
      <c r="L5" s="754"/>
      <c r="M5" s="754"/>
      <c r="N5" s="754"/>
      <c r="O5" s="754"/>
      <c r="P5" s="754"/>
      <c r="Q5" s="754"/>
      <c r="R5" s="754"/>
      <c r="S5" s="754"/>
      <c r="T5" s="754"/>
      <c r="U5" s="755"/>
      <c r="V5" s="543"/>
    </row>
    <row r="6" spans="1:22">
      <c r="A6" s="751"/>
      <c r="B6" s="752"/>
      <c r="C6" s="756" t="s">
        <v>108</v>
      </c>
      <c r="D6" s="757" t="s">
        <v>616</v>
      </c>
      <c r="E6" s="757"/>
      <c r="F6" s="744"/>
      <c r="G6" s="758" t="s">
        <v>617</v>
      </c>
      <c r="H6" s="759"/>
      <c r="I6" s="759"/>
      <c r="J6" s="759"/>
      <c r="K6" s="760"/>
      <c r="L6" s="530"/>
      <c r="M6" s="761" t="s">
        <v>618</v>
      </c>
      <c r="N6" s="761"/>
      <c r="O6" s="744"/>
      <c r="P6" s="744"/>
      <c r="Q6" s="744"/>
      <c r="R6" s="744"/>
      <c r="S6" s="744"/>
      <c r="T6" s="744"/>
      <c r="U6" s="744"/>
      <c r="V6" s="530"/>
    </row>
    <row r="7" spans="1:22" ht="25.5">
      <c r="A7" s="737"/>
      <c r="B7" s="739"/>
      <c r="C7" s="741"/>
      <c r="D7" s="544"/>
      <c r="E7" s="536" t="s">
        <v>619</v>
      </c>
      <c r="F7" s="536" t="s">
        <v>620</v>
      </c>
      <c r="G7" s="534"/>
      <c r="H7" s="536" t="s">
        <v>619</v>
      </c>
      <c r="I7" s="536" t="s">
        <v>621</v>
      </c>
      <c r="J7" s="536" t="s">
        <v>622</v>
      </c>
      <c r="K7" s="536" t="s">
        <v>623</v>
      </c>
      <c r="L7" s="529"/>
      <c r="M7" s="524" t="s">
        <v>624</v>
      </c>
      <c r="N7" s="536" t="s">
        <v>622</v>
      </c>
      <c r="O7" s="536" t="s">
        <v>625</v>
      </c>
      <c r="P7" s="536" t="s">
        <v>626</v>
      </c>
      <c r="Q7" s="536" t="s">
        <v>627</v>
      </c>
      <c r="R7" s="536" t="s">
        <v>628</v>
      </c>
      <c r="S7" s="536" t="s">
        <v>629</v>
      </c>
      <c r="T7" s="545" t="s">
        <v>630</v>
      </c>
      <c r="U7" s="536" t="s">
        <v>631</v>
      </c>
      <c r="V7" s="543"/>
    </row>
    <row r="8" spans="1:22">
      <c r="A8" s="546">
        <v>1</v>
      </c>
      <c r="B8" s="506" t="s">
        <v>632</v>
      </c>
      <c r="C8" s="645">
        <f>SUM(C9:C14)</f>
        <v>2076335112.5633998</v>
      </c>
      <c r="D8" s="645">
        <f>SUM(D9:D14)</f>
        <v>1855834931.0229001</v>
      </c>
      <c r="E8" s="645">
        <v>18013631.247400001</v>
      </c>
      <c r="F8" s="645">
        <v>0</v>
      </c>
      <c r="G8" s="645">
        <v>151319723.32069999</v>
      </c>
      <c r="H8" s="645">
        <v>9793751.6135000009</v>
      </c>
      <c r="I8" s="645">
        <v>6285148.9450000003</v>
      </c>
      <c r="J8" s="645">
        <v>1749935.2169000001</v>
      </c>
      <c r="K8" s="645">
        <v>0</v>
      </c>
      <c r="L8" s="645">
        <v>69180458.219799995</v>
      </c>
      <c r="M8" s="645">
        <v>7448528.8762999997</v>
      </c>
      <c r="N8" s="645">
        <v>4431683.5798000004</v>
      </c>
      <c r="O8" s="645">
        <v>7911315.5177000007</v>
      </c>
      <c r="P8" s="645">
        <v>12442561.892100001</v>
      </c>
      <c r="Q8" s="645">
        <v>2919414.3870000001</v>
      </c>
      <c r="R8" s="645">
        <v>246877.38079999998</v>
      </c>
      <c r="S8" s="645">
        <v>0</v>
      </c>
      <c r="T8" s="645">
        <v>0</v>
      </c>
      <c r="U8" s="645">
        <v>3586023.4334</v>
      </c>
      <c r="V8" s="507"/>
    </row>
    <row r="9" spans="1:22">
      <c r="A9" s="501">
        <v>1.1000000000000001</v>
      </c>
      <c r="B9" s="526" t="s">
        <v>633</v>
      </c>
      <c r="C9" s="646"/>
      <c r="D9" s="637"/>
      <c r="E9" s="637"/>
      <c r="F9" s="637"/>
      <c r="G9" s="637"/>
      <c r="H9" s="637"/>
      <c r="I9" s="637"/>
      <c r="J9" s="637"/>
      <c r="K9" s="637"/>
      <c r="L9" s="637"/>
      <c r="M9" s="637"/>
      <c r="N9" s="637"/>
      <c r="O9" s="637"/>
      <c r="P9" s="637"/>
      <c r="Q9" s="637"/>
      <c r="R9" s="637"/>
      <c r="S9" s="637"/>
      <c r="T9" s="637"/>
      <c r="U9" s="637"/>
      <c r="V9" s="507"/>
    </row>
    <row r="10" spans="1:22">
      <c r="A10" s="501">
        <v>1.2</v>
      </c>
      <c r="B10" s="526" t="s">
        <v>634</v>
      </c>
      <c r="C10" s="646"/>
      <c r="D10" s="637"/>
      <c r="E10" s="637"/>
      <c r="F10" s="637"/>
      <c r="G10" s="637"/>
      <c r="H10" s="637"/>
      <c r="I10" s="637"/>
      <c r="J10" s="637"/>
      <c r="K10" s="637"/>
      <c r="L10" s="637"/>
      <c r="M10" s="637"/>
      <c r="N10" s="637"/>
      <c r="O10" s="637"/>
      <c r="P10" s="637"/>
      <c r="Q10" s="637"/>
      <c r="R10" s="637"/>
      <c r="S10" s="637"/>
      <c r="T10" s="637"/>
      <c r="U10" s="637"/>
      <c r="V10" s="507"/>
    </row>
    <row r="11" spans="1:22">
      <c r="A11" s="501">
        <v>1.3</v>
      </c>
      <c r="B11" s="526" t="s">
        <v>635</v>
      </c>
      <c r="C11" s="646"/>
      <c r="D11" s="637"/>
      <c r="E11" s="637"/>
      <c r="F11" s="637"/>
      <c r="G11" s="637"/>
      <c r="H11" s="637"/>
      <c r="I11" s="637"/>
      <c r="J11" s="637"/>
      <c r="K11" s="637"/>
      <c r="L11" s="637"/>
      <c r="M11" s="637"/>
      <c r="N11" s="637"/>
      <c r="O11" s="637"/>
      <c r="P11" s="637"/>
      <c r="Q11" s="637"/>
      <c r="R11" s="637"/>
      <c r="S11" s="637"/>
      <c r="T11" s="637"/>
      <c r="U11" s="637"/>
      <c r="V11" s="507"/>
    </row>
    <row r="12" spans="1:22">
      <c r="A12" s="501">
        <v>1.4</v>
      </c>
      <c r="B12" s="526" t="s">
        <v>636</v>
      </c>
      <c r="C12" s="646">
        <v>88239588.314099997</v>
      </c>
      <c r="D12" s="637">
        <v>88239588.314099997</v>
      </c>
      <c r="E12" s="637"/>
      <c r="F12" s="637"/>
      <c r="G12" s="637"/>
      <c r="H12" s="637"/>
      <c r="I12" s="637"/>
      <c r="J12" s="637"/>
      <c r="K12" s="637"/>
      <c r="L12" s="637"/>
      <c r="M12" s="637"/>
      <c r="N12" s="637"/>
      <c r="O12" s="637"/>
      <c r="P12" s="637"/>
      <c r="Q12" s="637"/>
      <c r="R12" s="637"/>
      <c r="S12" s="637"/>
      <c r="T12" s="637"/>
      <c r="U12" s="637"/>
      <c r="V12" s="507"/>
    </row>
    <row r="13" spans="1:22">
      <c r="A13" s="501">
        <v>1.5</v>
      </c>
      <c r="B13" s="526" t="s">
        <v>637</v>
      </c>
      <c r="C13" s="646">
        <v>1095127903.4965999</v>
      </c>
      <c r="D13" s="637">
        <v>973430435.79939997</v>
      </c>
      <c r="E13" s="637">
        <v>1671376.2091000001</v>
      </c>
      <c r="F13" s="637"/>
      <c r="G13" s="637">
        <v>101418459.7946</v>
      </c>
      <c r="H13" s="637">
        <v>940546.32</v>
      </c>
      <c r="I13" s="637">
        <v>65742.448799999998</v>
      </c>
      <c r="J13" s="637"/>
      <c r="K13" s="637"/>
      <c r="L13" s="637">
        <v>20279007.902600002</v>
      </c>
      <c r="M13" s="637">
        <v>88090.117599999998</v>
      </c>
      <c r="N13" s="637">
        <v>980216.67200000002</v>
      </c>
      <c r="O13" s="637">
        <v>109501.03</v>
      </c>
      <c r="P13" s="637">
        <v>1615937.3147</v>
      </c>
      <c r="Q13" s="637">
        <v>46277.04</v>
      </c>
      <c r="R13" s="637">
        <v>211566.20079999999</v>
      </c>
      <c r="S13" s="637"/>
      <c r="T13" s="637"/>
      <c r="U13" s="637">
        <v>777129.96140000003</v>
      </c>
      <c r="V13" s="507"/>
    </row>
    <row r="14" spans="1:22">
      <c r="A14" s="501">
        <v>1.6</v>
      </c>
      <c r="B14" s="526" t="s">
        <v>638</v>
      </c>
      <c r="C14" s="646">
        <v>892967620.75269997</v>
      </c>
      <c r="D14" s="637">
        <v>794164906.90939999</v>
      </c>
      <c r="E14" s="637">
        <v>16342255.0383</v>
      </c>
      <c r="F14" s="637"/>
      <c r="G14" s="637">
        <v>49901263.526100002</v>
      </c>
      <c r="H14" s="637">
        <v>8853205.2935000006</v>
      </c>
      <c r="I14" s="637">
        <v>6219406.4961999999</v>
      </c>
      <c r="J14" s="637">
        <v>1749935.2169000001</v>
      </c>
      <c r="K14" s="637"/>
      <c r="L14" s="637">
        <v>48901450.317199998</v>
      </c>
      <c r="M14" s="637">
        <v>7360438.7587000001</v>
      </c>
      <c r="N14" s="637">
        <v>3451466.9078000002</v>
      </c>
      <c r="O14" s="637">
        <v>7801814.4877000004</v>
      </c>
      <c r="P14" s="637">
        <v>10826624.577400001</v>
      </c>
      <c r="Q14" s="637">
        <v>2873137.3470000001</v>
      </c>
      <c r="R14" s="637">
        <v>35311.18</v>
      </c>
      <c r="S14" s="637"/>
      <c r="T14" s="637"/>
      <c r="U14" s="637">
        <v>2808893.4720000001</v>
      </c>
      <c r="V14" s="507"/>
    </row>
    <row r="15" spans="1:22">
      <c r="A15" s="546">
        <v>2</v>
      </c>
      <c r="B15" s="506" t="s">
        <v>639</v>
      </c>
      <c r="C15" s="650">
        <f>SUM(C16:C21)</f>
        <v>384122986.80000001</v>
      </c>
      <c r="D15" s="650">
        <f>SUM(D16:D21)</f>
        <v>384122986.80000001</v>
      </c>
      <c r="E15" s="637"/>
      <c r="F15" s="637"/>
      <c r="G15" s="637"/>
      <c r="H15" s="637"/>
      <c r="I15" s="637"/>
      <c r="J15" s="637"/>
      <c r="K15" s="637"/>
      <c r="L15" s="637"/>
      <c r="M15" s="637"/>
      <c r="N15" s="637"/>
      <c r="O15" s="637"/>
      <c r="P15" s="637"/>
      <c r="Q15" s="637"/>
      <c r="R15" s="637"/>
      <c r="S15" s="637"/>
      <c r="T15" s="637"/>
      <c r="U15" s="637"/>
      <c r="V15" s="507"/>
    </row>
    <row r="16" spans="1:22">
      <c r="A16" s="501">
        <v>2.1</v>
      </c>
      <c r="B16" s="526" t="s">
        <v>633</v>
      </c>
      <c r="C16" s="646"/>
      <c r="D16" s="637"/>
      <c r="E16" s="637"/>
      <c r="F16" s="637"/>
      <c r="G16" s="637"/>
      <c r="H16" s="637"/>
      <c r="I16" s="637"/>
      <c r="J16" s="637"/>
      <c r="K16" s="637"/>
      <c r="L16" s="637"/>
      <c r="M16" s="637"/>
      <c r="N16" s="637"/>
      <c r="O16" s="637"/>
      <c r="P16" s="637"/>
      <c r="Q16" s="637"/>
      <c r="R16" s="637"/>
      <c r="S16" s="637"/>
      <c r="T16" s="637"/>
      <c r="U16" s="637"/>
      <c r="V16" s="507"/>
    </row>
    <row r="17" spans="1:22">
      <c r="A17" s="501">
        <v>2.2000000000000002</v>
      </c>
      <c r="B17" s="526" t="s">
        <v>634</v>
      </c>
      <c r="C17" s="646">
        <v>351172986.80000001</v>
      </c>
      <c r="D17" s="637">
        <v>351172986.80000001</v>
      </c>
      <c r="E17" s="637"/>
      <c r="F17" s="637"/>
      <c r="G17" s="637"/>
      <c r="H17" s="637"/>
      <c r="I17" s="637"/>
      <c r="J17" s="637"/>
      <c r="K17" s="637"/>
      <c r="L17" s="637"/>
      <c r="M17" s="637"/>
      <c r="N17" s="637"/>
      <c r="O17" s="637"/>
      <c r="P17" s="637"/>
      <c r="Q17" s="637"/>
      <c r="R17" s="637"/>
      <c r="S17" s="637"/>
      <c r="T17" s="637"/>
      <c r="U17" s="637"/>
      <c r="V17" s="507"/>
    </row>
    <row r="18" spans="1:22">
      <c r="A18" s="501">
        <v>2.2999999999999998</v>
      </c>
      <c r="B18" s="526" t="s">
        <v>635</v>
      </c>
      <c r="C18" s="646"/>
      <c r="D18" s="637"/>
      <c r="E18" s="637"/>
      <c r="F18" s="637"/>
      <c r="G18" s="637"/>
      <c r="H18" s="637"/>
      <c r="I18" s="637"/>
      <c r="J18" s="637"/>
      <c r="K18" s="637"/>
      <c r="L18" s="637"/>
      <c r="M18" s="637"/>
      <c r="N18" s="637"/>
      <c r="O18" s="637"/>
      <c r="P18" s="637"/>
      <c r="Q18" s="637"/>
      <c r="R18" s="637"/>
      <c r="S18" s="637"/>
      <c r="T18" s="637"/>
      <c r="U18" s="637"/>
      <c r="V18" s="507"/>
    </row>
    <row r="19" spans="1:22">
      <c r="A19" s="501">
        <v>2.4</v>
      </c>
      <c r="B19" s="526" t="s">
        <v>636</v>
      </c>
      <c r="C19" s="646">
        <v>4450000</v>
      </c>
      <c r="D19" s="637">
        <v>4450000</v>
      </c>
      <c r="E19" s="637"/>
      <c r="F19" s="637"/>
      <c r="G19" s="637"/>
      <c r="H19" s="637"/>
      <c r="I19" s="637"/>
      <c r="J19" s="637"/>
      <c r="K19" s="637"/>
      <c r="L19" s="637"/>
      <c r="M19" s="637"/>
      <c r="N19" s="637"/>
      <c r="O19" s="637"/>
      <c r="P19" s="637"/>
      <c r="Q19" s="637"/>
      <c r="R19" s="637"/>
      <c r="S19" s="637"/>
      <c r="T19" s="637"/>
      <c r="U19" s="637"/>
      <c r="V19" s="507"/>
    </row>
    <row r="20" spans="1:22">
      <c r="A20" s="501">
        <v>2.5</v>
      </c>
      <c r="B20" s="526" t="s">
        <v>637</v>
      </c>
      <c r="C20" s="646">
        <v>28500000</v>
      </c>
      <c r="D20" s="637">
        <v>28500000</v>
      </c>
      <c r="E20" s="637"/>
      <c r="F20" s="637"/>
      <c r="G20" s="637"/>
      <c r="H20" s="637"/>
      <c r="I20" s="637"/>
      <c r="J20" s="637"/>
      <c r="K20" s="637"/>
      <c r="L20" s="637"/>
      <c r="M20" s="637"/>
      <c r="N20" s="637"/>
      <c r="O20" s="637"/>
      <c r="P20" s="637"/>
      <c r="Q20" s="637"/>
      <c r="R20" s="637"/>
      <c r="S20" s="637"/>
      <c r="T20" s="637"/>
      <c r="U20" s="637"/>
      <c r="V20" s="507"/>
    </row>
    <row r="21" spans="1:22">
      <c r="A21" s="501">
        <v>2.6</v>
      </c>
      <c r="B21" s="526" t="s">
        <v>638</v>
      </c>
      <c r="C21" s="646"/>
      <c r="D21" s="637"/>
      <c r="E21" s="637"/>
      <c r="F21" s="637"/>
      <c r="G21" s="637"/>
      <c r="H21" s="637"/>
      <c r="I21" s="637"/>
      <c r="J21" s="637"/>
      <c r="K21" s="637"/>
      <c r="L21" s="637"/>
      <c r="M21" s="637"/>
      <c r="N21" s="637"/>
      <c r="O21" s="637"/>
      <c r="P21" s="637"/>
      <c r="Q21" s="637"/>
      <c r="R21" s="637"/>
      <c r="S21" s="637"/>
      <c r="T21" s="637"/>
      <c r="U21" s="637"/>
      <c r="V21" s="507"/>
    </row>
    <row r="22" spans="1:22">
      <c r="A22" s="546">
        <v>3</v>
      </c>
      <c r="B22" s="506" t="s">
        <v>694</v>
      </c>
      <c r="C22" s="638">
        <f>SUM(C24:C28)</f>
        <v>401714782.35750008</v>
      </c>
      <c r="D22" s="638">
        <v>139257911.59990001</v>
      </c>
      <c r="E22" s="651"/>
      <c r="F22" s="651"/>
      <c r="G22" s="638">
        <v>3011576.06</v>
      </c>
      <c r="H22" s="649"/>
      <c r="I22" s="649"/>
      <c r="J22" s="649"/>
      <c r="K22" s="649"/>
      <c r="L22" s="648"/>
      <c r="M22" s="649"/>
      <c r="N22" s="649"/>
      <c r="O22" s="649"/>
      <c r="P22" s="649"/>
      <c r="Q22" s="649"/>
      <c r="R22" s="649"/>
      <c r="S22" s="649"/>
      <c r="T22" s="649"/>
      <c r="U22" s="648"/>
      <c r="V22" s="507"/>
    </row>
    <row r="23" spans="1:22">
      <c r="A23" s="501">
        <v>3.1</v>
      </c>
      <c r="B23" s="526" t="s">
        <v>633</v>
      </c>
      <c r="C23" s="647"/>
      <c r="D23" s="648"/>
      <c r="E23" s="649"/>
      <c r="F23" s="649"/>
      <c r="G23" s="648"/>
      <c r="H23" s="649"/>
      <c r="I23" s="649"/>
      <c r="J23" s="649"/>
      <c r="K23" s="649"/>
      <c r="L23" s="648"/>
      <c r="M23" s="649"/>
      <c r="N23" s="649"/>
      <c r="O23" s="649"/>
      <c r="P23" s="649"/>
      <c r="Q23" s="649"/>
      <c r="R23" s="649"/>
      <c r="S23" s="649"/>
      <c r="T23" s="649"/>
      <c r="U23" s="648"/>
      <c r="V23" s="507"/>
    </row>
    <row r="24" spans="1:22">
      <c r="A24" s="501">
        <v>3.2</v>
      </c>
      <c r="B24" s="526" t="s">
        <v>634</v>
      </c>
      <c r="C24" s="647"/>
      <c r="D24" s="648"/>
      <c r="E24" s="649"/>
      <c r="F24" s="649"/>
      <c r="G24" s="648"/>
      <c r="H24" s="649"/>
      <c r="I24" s="649"/>
      <c r="J24" s="649"/>
      <c r="K24" s="649"/>
      <c r="L24" s="648"/>
      <c r="M24" s="649"/>
      <c r="N24" s="649"/>
      <c r="O24" s="649"/>
      <c r="P24" s="649"/>
      <c r="Q24" s="649"/>
      <c r="R24" s="649"/>
      <c r="S24" s="649"/>
      <c r="T24" s="649"/>
      <c r="U24" s="648"/>
      <c r="V24" s="507"/>
    </row>
    <row r="25" spans="1:22">
      <c r="A25" s="501">
        <v>3.3</v>
      </c>
      <c r="B25" s="526" t="s">
        <v>635</v>
      </c>
      <c r="C25" s="647">
        <v>87004.800000000003</v>
      </c>
      <c r="D25" s="648"/>
      <c r="E25" s="649"/>
      <c r="F25" s="649"/>
      <c r="G25" s="648"/>
      <c r="H25" s="649"/>
      <c r="I25" s="649"/>
      <c r="J25" s="649"/>
      <c r="K25" s="649"/>
      <c r="L25" s="648"/>
      <c r="M25" s="649"/>
      <c r="N25" s="649"/>
      <c r="O25" s="649"/>
      <c r="P25" s="649"/>
      <c r="Q25" s="649"/>
      <c r="R25" s="649"/>
      <c r="S25" s="649"/>
      <c r="T25" s="649"/>
      <c r="U25" s="648"/>
      <c r="V25" s="507"/>
    </row>
    <row r="26" spans="1:22">
      <c r="A26" s="501">
        <v>3.4</v>
      </c>
      <c r="B26" s="526" t="s">
        <v>636</v>
      </c>
      <c r="C26" s="647">
        <v>2439046.1502</v>
      </c>
      <c r="D26" s="648">
        <v>585610.94019999995</v>
      </c>
      <c r="E26" s="649"/>
      <c r="F26" s="649"/>
      <c r="G26" s="648"/>
      <c r="H26" s="649"/>
      <c r="I26" s="649"/>
      <c r="J26" s="649"/>
      <c r="K26" s="649"/>
      <c r="L26" s="648"/>
      <c r="M26" s="649"/>
      <c r="N26" s="649"/>
      <c r="O26" s="649"/>
      <c r="P26" s="649"/>
      <c r="Q26" s="649"/>
      <c r="R26" s="649"/>
      <c r="S26" s="649"/>
      <c r="T26" s="649"/>
      <c r="U26" s="648"/>
      <c r="V26" s="507"/>
    </row>
    <row r="27" spans="1:22">
      <c r="A27" s="501">
        <v>3.5</v>
      </c>
      <c r="B27" s="526" t="s">
        <v>637</v>
      </c>
      <c r="C27" s="647">
        <v>364952348.99080002</v>
      </c>
      <c r="D27" s="648">
        <v>138597420.65970001</v>
      </c>
      <c r="E27" s="649"/>
      <c r="F27" s="649"/>
      <c r="G27" s="648">
        <v>3011576.06</v>
      </c>
      <c r="H27" s="649"/>
      <c r="I27" s="649"/>
      <c r="J27" s="649"/>
      <c r="K27" s="649"/>
      <c r="L27" s="648"/>
      <c r="M27" s="649"/>
      <c r="N27" s="649"/>
      <c r="O27" s="649"/>
      <c r="P27" s="649"/>
      <c r="Q27" s="649"/>
      <c r="R27" s="649"/>
      <c r="S27" s="649"/>
      <c r="T27" s="649"/>
      <c r="U27" s="648"/>
      <c r="V27" s="507"/>
    </row>
    <row r="28" spans="1:22">
      <c r="A28" s="501">
        <v>3.6</v>
      </c>
      <c r="B28" s="526" t="s">
        <v>638</v>
      </c>
      <c r="C28" s="647">
        <v>34236382.416500002</v>
      </c>
      <c r="D28" s="648">
        <v>74880</v>
      </c>
      <c r="E28" s="649"/>
      <c r="F28" s="649"/>
      <c r="G28" s="648"/>
      <c r="H28" s="649"/>
      <c r="I28" s="649"/>
      <c r="J28" s="649"/>
      <c r="K28" s="649"/>
      <c r="L28" s="648"/>
      <c r="M28" s="649"/>
      <c r="N28" s="649"/>
      <c r="O28" s="649"/>
      <c r="P28" s="649"/>
      <c r="Q28" s="649"/>
      <c r="R28" s="649"/>
      <c r="S28" s="649"/>
      <c r="T28" s="649"/>
      <c r="U28" s="648"/>
      <c r="V28" s="507"/>
    </row>
    <row r="30" spans="1:22">
      <c r="C30" s="644"/>
      <c r="D30" s="644"/>
      <c r="E30" s="644"/>
      <c r="F30" s="644"/>
      <c r="G30" s="644"/>
      <c r="H30" s="644"/>
      <c r="I30" s="644"/>
      <c r="J30" s="644"/>
      <c r="K30" s="644"/>
      <c r="L30" s="644"/>
      <c r="M30" s="644"/>
      <c r="N30" s="644"/>
      <c r="O30" s="644"/>
      <c r="P30" s="644"/>
      <c r="Q30" s="644"/>
      <c r="R30" s="644"/>
      <c r="S30" s="644"/>
      <c r="T30" s="644"/>
      <c r="U30" s="644"/>
    </row>
    <row r="31" spans="1:22">
      <c r="C31" s="644"/>
      <c r="D31" s="644"/>
      <c r="E31" s="644"/>
      <c r="F31" s="644"/>
      <c r="G31" s="644"/>
      <c r="H31" s="644"/>
      <c r="I31" s="644"/>
      <c r="J31" s="644"/>
      <c r="K31" s="644"/>
      <c r="L31" s="644"/>
      <c r="M31" s="644"/>
      <c r="N31" s="644"/>
      <c r="O31" s="644"/>
      <c r="P31" s="644"/>
      <c r="Q31" s="644"/>
      <c r="R31" s="644"/>
      <c r="S31" s="644"/>
      <c r="T31" s="644"/>
      <c r="U31" s="644"/>
    </row>
    <row r="32" spans="1:22">
      <c r="C32" s="644"/>
      <c r="D32" s="644"/>
      <c r="E32" s="644"/>
      <c r="F32" s="644"/>
      <c r="G32" s="644"/>
      <c r="H32" s="644"/>
      <c r="I32" s="644"/>
      <c r="J32" s="644"/>
      <c r="K32" s="644"/>
      <c r="L32" s="644"/>
      <c r="M32" s="644"/>
      <c r="N32" s="644"/>
      <c r="O32" s="644"/>
      <c r="P32" s="644"/>
      <c r="Q32" s="644"/>
      <c r="R32" s="644"/>
      <c r="S32" s="644"/>
      <c r="T32" s="644"/>
      <c r="U32" s="644"/>
    </row>
    <row r="33" spans="3:21">
      <c r="C33" s="644"/>
      <c r="D33" s="644"/>
      <c r="E33" s="644"/>
      <c r="F33" s="644"/>
      <c r="G33" s="644"/>
      <c r="H33" s="644"/>
      <c r="I33" s="644"/>
      <c r="J33" s="644"/>
      <c r="K33" s="644"/>
      <c r="L33" s="644"/>
      <c r="M33" s="644"/>
      <c r="N33" s="644"/>
      <c r="O33" s="644"/>
      <c r="P33" s="644"/>
      <c r="Q33" s="644"/>
      <c r="R33" s="644"/>
      <c r="S33" s="644"/>
      <c r="T33" s="644"/>
      <c r="U33" s="644"/>
    </row>
    <row r="34" spans="3:21">
      <c r="C34" s="644"/>
      <c r="D34" s="644"/>
      <c r="E34" s="644"/>
      <c r="F34" s="644"/>
      <c r="G34" s="644"/>
      <c r="H34" s="644"/>
      <c r="I34" s="644"/>
      <c r="J34" s="644"/>
      <c r="K34" s="644"/>
      <c r="L34" s="644"/>
      <c r="M34" s="644"/>
      <c r="N34" s="644"/>
      <c r="O34" s="644"/>
      <c r="P34" s="644"/>
      <c r="Q34" s="644"/>
      <c r="R34" s="644"/>
      <c r="S34" s="644"/>
      <c r="T34" s="644"/>
      <c r="U34" s="644"/>
    </row>
    <row r="35" spans="3:21">
      <c r="C35" s="644"/>
      <c r="D35" s="644"/>
      <c r="E35" s="644"/>
      <c r="F35" s="644"/>
      <c r="G35" s="644"/>
      <c r="H35" s="644"/>
      <c r="I35" s="644"/>
      <c r="J35" s="644"/>
      <c r="K35" s="644"/>
      <c r="L35" s="644"/>
      <c r="M35" s="644"/>
      <c r="N35" s="644"/>
      <c r="O35" s="644"/>
      <c r="P35" s="644"/>
      <c r="Q35" s="644"/>
      <c r="R35" s="644"/>
      <c r="S35" s="644"/>
      <c r="T35" s="644"/>
      <c r="U35" s="644"/>
    </row>
    <row r="36" spans="3:21">
      <c r="C36" s="644"/>
      <c r="D36" s="644"/>
      <c r="E36" s="644"/>
      <c r="F36" s="644"/>
      <c r="G36" s="644"/>
      <c r="H36" s="644"/>
      <c r="I36" s="644"/>
      <c r="J36" s="644"/>
      <c r="K36" s="644"/>
      <c r="L36" s="644"/>
      <c r="M36" s="644"/>
      <c r="N36" s="644"/>
      <c r="O36" s="644"/>
      <c r="P36" s="644"/>
      <c r="Q36" s="644"/>
      <c r="R36" s="644"/>
      <c r="S36" s="644"/>
      <c r="T36" s="644"/>
      <c r="U36" s="644"/>
    </row>
    <row r="37" spans="3:21">
      <c r="C37" s="644"/>
      <c r="D37" s="644"/>
      <c r="E37" s="644"/>
      <c r="F37" s="644"/>
      <c r="G37" s="644"/>
      <c r="H37" s="644"/>
      <c r="I37" s="644"/>
      <c r="J37" s="644"/>
      <c r="K37" s="644"/>
      <c r="L37" s="644"/>
      <c r="M37" s="644"/>
      <c r="N37" s="644"/>
      <c r="O37" s="644"/>
      <c r="P37" s="644"/>
      <c r="Q37" s="644"/>
      <c r="R37" s="644"/>
      <c r="S37" s="644"/>
      <c r="T37" s="644"/>
      <c r="U37" s="644"/>
    </row>
    <row r="38" spans="3:21">
      <c r="C38" s="644"/>
      <c r="D38" s="644"/>
      <c r="E38" s="644"/>
      <c r="F38" s="644"/>
      <c r="G38" s="644"/>
      <c r="H38" s="644"/>
      <c r="I38" s="644"/>
      <c r="J38" s="644"/>
      <c r="K38" s="644"/>
      <c r="L38" s="644"/>
      <c r="M38" s="644"/>
      <c r="N38" s="644"/>
      <c r="O38" s="644"/>
      <c r="P38" s="644"/>
      <c r="Q38" s="644"/>
      <c r="R38" s="644"/>
      <c r="S38" s="644"/>
      <c r="T38" s="644"/>
      <c r="U38" s="644"/>
    </row>
    <row r="39" spans="3:21">
      <c r="C39" s="644"/>
      <c r="D39" s="644"/>
      <c r="E39" s="644"/>
      <c r="F39" s="644"/>
      <c r="G39" s="644"/>
      <c r="H39" s="644"/>
      <c r="I39" s="644"/>
      <c r="J39" s="644"/>
      <c r="K39" s="644"/>
      <c r="L39" s="644"/>
      <c r="M39" s="644"/>
      <c r="N39" s="644"/>
      <c r="O39" s="644"/>
      <c r="P39" s="644"/>
      <c r="Q39" s="644"/>
      <c r="R39" s="644"/>
      <c r="S39" s="644"/>
      <c r="T39" s="644"/>
      <c r="U39" s="644"/>
    </row>
    <row r="40" spans="3:21">
      <c r="C40" s="644"/>
      <c r="D40" s="644"/>
      <c r="E40" s="644"/>
      <c r="F40" s="644"/>
      <c r="G40" s="644"/>
      <c r="H40" s="644"/>
      <c r="I40" s="644"/>
      <c r="J40" s="644"/>
      <c r="K40" s="644"/>
      <c r="L40" s="644"/>
      <c r="M40" s="644"/>
      <c r="N40" s="644"/>
      <c r="O40" s="644"/>
      <c r="P40" s="644"/>
      <c r="Q40" s="644"/>
      <c r="R40" s="644"/>
      <c r="S40" s="644"/>
      <c r="T40" s="644"/>
      <c r="U40" s="644"/>
    </row>
    <row r="41" spans="3:21">
      <c r="C41" s="644"/>
      <c r="D41" s="644"/>
      <c r="E41" s="644"/>
      <c r="F41" s="644"/>
      <c r="G41" s="644"/>
      <c r="H41" s="644"/>
      <c r="I41" s="644"/>
      <c r="J41" s="644"/>
      <c r="K41" s="644"/>
      <c r="L41" s="644"/>
      <c r="M41" s="644"/>
      <c r="N41" s="644"/>
      <c r="O41" s="644"/>
      <c r="P41" s="644"/>
      <c r="Q41" s="644"/>
      <c r="R41" s="644"/>
      <c r="S41" s="644"/>
      <c r="T41" s="644"/>
      <c r="U41" s="644"/>
    </row>
    <row r="42" spans="3:21">
      <c r="C42" s="644"/>
      <c r="D42" s="644"/>
      <c r="E42" s="644"/>
      <c r="F42" s="644"/>
      <c r="G42" s="644"/>
      <c r="H42" s="644"/>
      <c r="I42" s="644"/>
      <c r="J42" s="644"/>
      <c r="K42" s="644"/>
      <c r="L42" s="644"/>
      <c r="M42" s="644"/>
      <c r="N42" s="644"/>
      <c r="O42" s="644"/>
      <c r="P42" s="644"/>
      <c r="Q42" s="644"/>
      <c r="R42" s="644"/>
      <c r="S42" s="644"/>
      <c r="T42" s="644"/>
      <c r="U42" s="644"/>
    </row>
    <row r="43" spans="3:21">
      <c r="C43" s="644"/>
      <c r="D43" s="644"/>
      <c r="E43" s="644"/>
      <c r="F43" s="644"/>
      <c r="G43" s="644"/>
      <c r="H43" s="644"/>
      <c r="I43" s="644"/>
      <c r="J43" s="644"/>
      <c r="K43" s="644"/>
      <c r="L43" s="644"/>
      <c r="M43" s="644"/>
      <c r="N43" s="644"/>
      <c r="O43" s="644"/>
      <c r="P43" s="644"/>
      <c r="Q43" s="644"/>
      <c r="R43" s="644"/>
      <c r="S43" s="644"/>
      <c r="T43" s="644"/>
      <c r="U43" s="644"/>
    </row>
    <row r="44" spans="3:21">
      <c r="C44" s="644"/>
      <c r="D44" s="644"/>
      <c r="E44" s="644"/>
      <c r="F44" s="644"/>
      <c r="G44" s="644"/>
      <c r="H44" s="644"/>
      <c r="I44" s="644"/>
      <c r="J44" s="644"/>
      <c r="K44" s="644"/>
      <c r="L44" s="644"/>
      <c r="M44" s="644"/>
      <c r="N44" s="644"/>
      <c r="O44" s="644"/>
      <c r="P44" s="644"/>
      <c r="Q44" s="644"/>
      <c r="R44" s="644"/>
      <c r="S44" s="644"/>
      <c r="T44" s="644"/>
      <c r="U44" s="644"/>
    </row>
    <row r="45" spans="3:21">
      <c r="C45" s="644"/>
      <c r="D45" s="644"/>
      <c r="E45" s="644"/>
      <c r="F45" s="644"/>
      <c r="G45" s="644"/>
      <c r="H45" s="644"/>
      <c r="I45" s="644"/>
      <c r="J45" s="644"/>
      <c r="K45" s="644"/>
      <c r="L45" s="644"/>
      <c r="M45" s="644"/>
      <c r="N45" s="644"/>
      <c r="O45" s="644"/>
      <c r="P45" s="644"/>
      <c r="Q45" s="644"/>
      <c r="R45" s="644"/>
      <c r="S45" s="644"/>
      <c r="T45" s="644"/>
      <c r="U45" s="644"/>
    </row>
    <row r="46" spans="3:21">
      <c r="C46" s="644"/>
      <c r="D46" s="644"/>
      <c r="E46" s="644"/>
      <c r="F46" s="644"/>
      <c r="G46" s="644"/>
      <c r="H46" s="644"/>
      <c r="I46" s="644"/>
      <c r="J46" s="644"/>
      <c r="K46" s="644"/>
      <c r="L46" s="644"/>
      <c r="M46" s="644"/>
      <c r="N46" s="644"/>
      <c r="O46" s="644"/>
      <c r="P46" s="644"/>
      <c r="Q46" s="644"/>
      <c r="R46" s="644"/>
      <c r="S46" s="644"/>
      <c r="T46" s="644"/>
      <c r="U46" s="644"/>
    </row>
    <row r="47" spans="3:21">
      <c r="C47" s="644"/>
      <c r="D47" s="644"/>
      <c r="E47" s="644"/>
      <c r="F47" s="644"/>
      <c r="G47" s="644"/>
      <c r="H47" s="644"/>
      <c r="I47" s="644"/>
      <c r="J47" s="644"/>
      <c r="K47" s="644"/>
      <c r="L47" s="644"/>
      <c r="M47" s="644"/>
      <c r="N47" s="644"/>
      <c r="O47" s="644"/>
      <c r="P47" s="644"/>
      <c r="Q47" s="644"/>
      <c r="R47" s="644"/>
      <c r="S47" s="644"/>
      <c r="T47" s="644"/>
      <c r="U47" s="644"/>
    </row>
    <row r="48" spans="3:21">
      <c r="C48" s="644"/>
      <c r="D48" s="644"/>
      <c r="E48" s="644"/>
      <c r="F48" s="644"/>
      <c r="G48" s="644"/>
      <c r="H48" s="644"/>
      <c r="I48" s="644"/>
      <c r="J48" s="644"/>
      <c r="K48" s="644"/>
      <c r="L48" s="644"/>
      <c r="M48" s="644"/>
      <c r="N48" s="644"/>
      <c r="O48" s="644"/>
      <c r="P48" s="644"/>
      <c r="Q48" s="644"/>
      <c r="R48" s="644"/>
      <c r="S48" s="644"/>
      <c r="T48" s="644"/>
      <c r="U48" s="644"/>
    </row>
    <row r="49" spans="3:21">
      <c r="C49" s="644"/>
      <c r="D49" s="644"/>
      <c r="E49" s="644"/>
      <c r="F49" s="644"/>
      <c r="G49" s="644"/>
      <c r="H49" s="644"/>
      <c r="I49" s="644"/>
      <c r="J49" s="644"/>
      <c r="K49" s="644"/>
      <c r="L49" s="644"/>
      <c r="M49" s="644"/>
      <c r="N49" s="644"/>
      <c r="O49" s="644"/>
      <c r="P49" s="644"/>
      <c r="Q49" s="644"/>
      <c r="R49" s="644"/>
      <c r="S49" s="644"/>
      <c r="T49" s="644"/>
      <c r="U49" s="644"/>
    </row>
    <row r="50" spans="3:21">
      <c r="C50" s="644"/>
      <c r="D50" s="644"/>
      <c r="E50" s="644"/>
      <c r="F50" s="644"/>
      <c r="G50" s="644"/>
      <c r="H50" s="644"/>
      <c r="I50" s="644"/>
      <c r="J50" s="644"/>
      <c r="K50" s="644"/>
      <c r="L50" s="644"/>
      <c r="M50" s="644"/>
      <c r="N50" s="644"/>
      <c r="O50" s="644"/>
      <c r="P50" s="644"/>
      <c r="Q50" s="644"/>
      <c r="R50" s="644"/>
      <c r="S50" s="644"/>
      <c r="T50" s="644"/>
      <c r="U50" s="644"/>
    </row>
    <row r="51" spans="3:21">
      <c r="C51" s="644"/>
      <c r="D51" s="644"/>
      <c r="E51" s="644"/>
      <c r="F51" s="644"/>
      <c r="G51" s="644"/>
      <c r="H51" s="644"/>
      <c r="I51" s="644"/>
      <c r="J51" s="644"/>
      <c r="K51" s="644"/>
      <c r="L51" s="644"/>
      <c r="M51" s="644"/>
      <c r="N51" s="644"/>
      <c r="O51" s="644"/>
      <c r="P51" s="644"/>
      <c r="Q51" s="644"/>
      <c r="R51" s="644"/>
      <c r="S51" s="644"/>
      <c r="T51" s="644"/>
      <c r="U51" s="644"/>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election activeCell="H32" sqref="H32"/>
    </sheetView>
  </sheetViews>
  <sheetFormatPr defaultColWidth="9.140625" defaultRowHeight="12.75"/>
  <cols>
    <col min="1" max="1" width="11.85546875" style="504" bestFit="1" customWidth="1"/>
    <col min="2" max="2" width="90.28515625" style="504" bestFit="1" customWidth="1"/>
    <col min="3" max="3" width="19.5703125" style="504" customWidth="1"/>
    <col min="4" max="4" width="21.140625" style="504" customWidth="1"/>
    <col min="5" max="5" width="17.140625" style="504" customWidth="1"/>
    <col min="6" max="6" width="14.7109375" style="504" customWidth="1"/>
    <col min="7" max="7" width="13.42578125" style="504" customWidth="1"/>
    <col min="8" max="8" width="17.140625" style="504" customWidth="1"/>
    <col min="9" max="14" width="22.28515625" style="504" customWidth="1"/>
    <col min="15" max="15" width="23" style="504" customWidth="1"/>
    <col min="16" max="16" width="21.7109375" style="504" bestFit="1" customWidth="1"/>
    <col min="17" max="19" width="19" style="504" bestFit="1" customWidth="1"/>
    <col min="20" max="20" width="14.7109375" style="504" customWidth="1"/>
    <col min="21" max="21" width="20" style="504" customWidth="1"/>
    <col min="22" max="16384" width="9.140625" style="504"/>
  </cols>
  <sheetData>
    <row r="1" spans="1:21" ht="13.5">
      <c r="A1" s="495" t="s">
        <v>30</v>
      </c>
      <c r="B1" s="3" t="str">
        <f>'Info '!C2</f>
        <v>JSC "BASISBANK"</v>
      </c>
    </row>
    <row r="2" spans="1:21" ht="13.5">
      <c r="A2" s="496" t="s">
        <v>31</v>
      </c>
      <c r="B2" s="531">
        <f>'1. key ratios '!B2</f>
        <v>44926</v>
      </c>
      <c r="C2" s="531"/>
    </row>
    <row r="3" spans="1:21">
      <c r="A3" s="497" t="s">
        <v>641</v>
      </c>
    </row>
    <row r="5" spans="1:21" ht="13.5" customHeight="1">
      <c r="A5" s="762" t="s">
        <v>642</v>
      </c>
      <c r="B5" s="763"/>
      <c r="C5" s="771" t="s">
        <v>643</v>
      </c>
      <c r="D5" s="772"/>
      <c r="E5" s="772"/>
      <c r="F5" s="772"/>
      <c r="G5" s="772"/>
      <c r="H5" s="772"/>
      <c r="I5" s="772"/>
      <c r="J5" s="772"/>
      <c r="K5" s="772"/>
      <c r="L5" s="772"/>
      <c r="M5" s="772"/>
      <c r="N5" s="772"/>
      <c r="O5" s="772"/>
      <c r="P5" s="772"/>
      <c r="Q5" s="772"/>
      <c r="R5" s="772"/>
      <c r="S5" s="772"/>
      <c r="T5" s="773"/>
      <c r="U5" s="543"/>
    </row>
    <row r="6" spans="1:21">
      <c r="A6" s="764"/>
      <c r="B6" s="765"/>
      <c r="C6" s="756" t="s">
        <v>108</v>
      </c>
      <c r="D6" s="768" t="s">
        <v>644</v>
      </c>
      <c r="E6" s="768"/>
      <c r="F6" s="769"/>
      <c r="G6" s="770" t="s">
        <v>645</v>
      </c>
      <c r="H6" s="768"/>
      <c r="I6" s="768"/>
      <c r="J6" s="768"/>
      <c r="K6" s="769"/>
      <c r="L6" s="758" t="s">
        <v>646</v>
      </c>
      <c r="M6" s="759"/>
      <c r="N6" s="759"/>
      <c r="O6" s="759"/>
      <c r="P6" s="759"/>
      <c r="Q6" s="759"/>
      <c r="R6" s="759"/>
      <c r="S6" s="759"/>
      <c r="T6" s="760"/>
      <c r="U6" s="530"/>
    </row>
    <row r="7" spans="1:21">
      <c r="A7" s="766"/>
      <c r="B7" s="767"/>
      <c r="C7" s="741"/>
      <c r="E7" s="524" t="s">
        <v>619</v>
      </c>
      <c r="F7" s="536" t="s">
        <v>620</v>
      </c>
      <c r="H7" s="524" t="s">
        <v>619</v>
      </c>
      <c r="I7" s="536" t="s">
        <v>621</v>
      </c>
      <c r="J7" s="536" t="s">
        <v>622</v>
      </c>
      <c r="K7" s="536" t="s">
        <v>623</v>
      </c>
      <c r="L7" s="547"/>
      <c r="M7" s="524" t="s">
        <v>624</v>
      </c>
      <c r="N7" s="536" t="s">
        <v>622</v>
      </c>
      <c r="O7" s="536" t="s">
        <v>625</v>
      </c>
      <c r="P7" s="536" t="s">
        <v>626</v>
      </c>
      <c r="Q7" s="536" t="s">
        <v>627</v>
      </c>
      <c r="R7" s="536" t="s">
        <v>628</v>
      </c>
      <c r="S7" s="536" t="s">
        <v>629</v>
      </c>
      <c r="T7" s="545" t="s">
        <v>630</v>
      </c>
      <c r="U7" s="543"/>
    </row>
    <row r="8" spans="1:21">
      <c r="A8" s="547">
        <v>1</v>
      </c>
      <c r="B8" s="542" t="s">
        <v>632</v>
      </c>
      <c r="C8" s="652">
        <v>2076335112.5634</v>
      </c>
      <c r="D8" s="637">
        <v>1855834931.0229001</v>
      </c>
      <c r="E8" s="637">
        <v>18013631.247400001</v>
      </c>
      <c r="F8" s="637"/>
      <c r="G8" s="637">
        <v>151319723.32069999</v>
      </c>
      <c r="H8" s="637">
        <v>9793751.6135000009</v>
      </c>
      <c r="I8" s="637">
        <v>6285148.9450000003</v>
      </c>
      <c r="J8" s="637">
        <v>1749935.2169000001</v>
      </c>
      <c r="K8" s="637"/>
      <c r="L8" s="637">
        <v>69180458.219799995</v>
      </c>
      <c r="M8" s="637">
        <v>7448528.8762999997</v>
      </c>
      <c r="N8" s="637">
        <v>4431683.5798000004</v>
      </c>
      <c r="O8" s="637">
        <v>7911315.5176999997</v>
      </c>
      <c r="P8" s="637">
        <v>12442561.892100001</v>
      </c>
      <c r="Q8" s="637">
        <v>2919414.3870000001</v>
      </c>
      <c r="R8" s="637">
        <v>246877.38080000001</v>
      </c>
      <c r="S8" s="637"/>
      <c r="T8" s="637"/>
      <c r="U8" s="507"/>
    </row>
    <row r="9" spans="1:21">
      <c r="A9" s="526">
        <v>1.1000000000000001</v>
      </c>
      <c r="B9" s="526" t="s">
        <v>647</v>
      </c>
      <c r="C9" s="646">
        <v>1662203633.3936999</v>
      </c>
      <c r="D9" s="637">
        <v>1454074700.665</v>
      </c>
      <c r="E9" s="637">
        <v>15020869.6774</v>
      </c>
      <c r="F9" s="637"/>
      <c r="G9" s="637">
        <v>146317631.63690001</v>
      </c>
      <c r="H9" s="637">
        <v>8684550.7235000003</v>
      </c>
      <c r="I9" s="637">
        <v>5175139.5346999997</v>
      </c>
      <c r="J9" s="637">
        <v>1749935.2169000001</v>
      </c>
      <c r="K9" s="637"/>
      <c r="L9" s="637">
        <v>61811301.091799997</v>
      </c>
      <c r="M9" s="637">
        <v>6750860.1963</v>
      </c>
      <c r="N9" s="637">
        <v>3072842.7198000001</v>
      </c>
      <c r="O9" s="637">
        <v>4682117.4376999997</v>
      </c>
      <c r="P9" s="637">
        <v>11531107.622099999</v>
      </c>
      <c r="Q9" s="637">
        <v>2900664.787</v>
      </c>
      <c r="R9" s="637">
        <v>246877.38080000001</v>
      </c>
      <c r="S9" s="637"/>
      <c r="T9" s="637"/>
      <c r="U9" s="507"/>
    </row>
    <row r="10" spans="1:21">
      <c r="A10" s="548" t="s">
        <v>14</v>
      </c>
      <c r="B10" s="548" t="s">
        <v>648</v>
      </c>
      <c r="C10" s="653">
        <v>1611139334.5901</v>
      </c>
      <c r="D10" s="637">
        <v>1406125537.0599</v>
      </c>
      <c r="E10" s="637">
        <v>14560110.760199999</v>
      </c>
      <c r="F10" s="637"/>
      <c r="G10" s="637">
        <v>145550003.95840001</v>
      </c>
      <c r="H10" s="637">
        <v>8536796.8049999997</v>
      </c>
      <c r="I10" s="637">
        <v>5075984.1246999996</v>
      </c>
      <c r="J10" s="637">
        <v>1562726.8769</v>
      </c>
      <c r="K10" s="637"/>
      <c r="L10" s="637">
        <v>59463793.571800001</v>
      </c>
      <c r="M10" s="637">
        <v>6545514.2562999995</v>
      </c>
      <c r="N10" s="637">
        <v>2941981.1998000001</v>
      </c>
      <c r="O10" s="637">
        <v>4442826.5477</v>
      </c>
      <c r="P10" s="637">
        <v>10071220.732100001</v>
      </c>
      <c r="Q10" s="637">
        <v>2900664.787</v>
      </c>
      <c r="R10" s="637">
        <v>246877.38080000001</v>
      </c>
      <c r="S10" s="637"/>
      <c r="T10" s="637"/>
      <c r="U10" s="507"/>
    </row>
    <row r="11" spans="1:21">
      <c r="A11" s="516" t="s">
        <v>649</v>
      </c>
      <c r="B11" s="516" t="s">
        <v>650</v>
      </c>
      <c r="C11" s="654">
        <v>1094050482.4319</v>
      </c>
      <c r="D11" s="637">
        <v>991175053.07060003</v>
      </c>
      <c r="E11" s="637">
        <v>11241691.1248</v>
      </c>
      <c r="F11" s="637"/>
      <c r="G11" s="637">
        <v>56959207.443599999</v>
      </c>
      <c r="H11" s="637">
        <v>4880058.2160999998</v>
      </c>
      <c r="I11" s="637">
        <v>1252118.0811000001</v>
      </c>
      <c r="J11" s="637">
        <v>612939.7169</v>
      </c>
      <c r="K11" s="637"/>
      <c r="L11" s="637">
        <v>45916221.9177</v>
      </c>
      <c r="M11" s="637">
        <v>3343584.9778</v>
      </c>
      <c r="N11" s="637">
        <v>1583134.7897999999</v>
      </c>
      <c r="O11" s="637">
        <v>2471933.3276999998</v>
      </c>
      <c r="P11" s="637">
        <v>6422497.3328</v>
      </c>
      <c r="Q11" s="637">
        <v>2087076.507</v>
      </c>
      <c r="R11" s="637">
        <v>246877.38080000001</v>
      </c>
      <c r="S11" s="637"/>
      <c r="T11" s="637"/>
      <c r="U11" s="507"/>
    </row>
    <row r="12" spans="1:21">
      <c r="A12" s="516" t="s">
        <v>651</v>
      </c>
      <c r="B12" s="516" t="s">
        <v>652</v>
      </c>
      <c r="C12" s="654">
        <v>185717851.06380001</v>
      </c>
      <c r="D12" s="637">
        <v>140307365.1758</v>
      </c>
      <c r="E12" s="637">
        <v>1741722.8054</v>
      </c>
      <c r="F12" s="637"/>
      <c r="G12" s="637">
        <v>37540428.873899996</v>
      </c>
      <c r="H12" s="637">
        <v>2779701.1778000002</v>
      </c>
      <c r="I12" s="637">
        <v>2975416.5336000002</v>
      </c>
      <c r="J12" s="637">
        <v>844475.11</v>
      </c>
      <c r="K12" s="637"/>
      <c r="L12" s="637">
        <v>7870057.0141000003</v>
      </c>
      <c r="M12" s="637">
        <v>1957444.2585</v>
      </c>
      <c r="N12" s="637">
        <v>1144494.96</v>
      </c>
      <c r="O12" s="637">
        <v>979125.75</v>
      </c>
      <c r="P12" s="637">
        <v>2455842.5893000001</v>
      </c>
      <c r="Q12" s="637">
        <v>394335.09</v>
      </c>
      <c r="R12" s="637"/>
      <c r="S12" s="637"/>
      <c r="T12" s="637"/>
      <c r="U12" s="507"/>
    </row>
    <row r="13" spans="1:21">
      <c r="A13" s="516" t="s">
        <v>653</v>
      </c>
      <c r="B13" s="516" t="s">
        <v>654</v>
      </c>
      <c r="C13" s="654">
        <v>105673888.3936</v>
      </c>
      <c r="D13" s="637">
        <v>83780698.818499997</v>
      </c>
      <c r="E13" s="637">
        <v>696836.27</v>
      </c>
      <c r="F13" s="637"/>
      <c r="G13" s="637">
        <v>18094443.395100001</v>
      </c>
      <c r="H13" s="637">
        <v>611354.12</v>
      </c>
      <c r="I13" s="637">
        <v>812176.34</v>
      </c>
      <c r="J13" s="637">
        <v>105312.05</v>
      </c>
      <c r="K13" s="637"/>
      <c r="L13" s="637">
        <v>3798746.18</v>
      </c>
      <c r="M13" s="637">
        <v>572129.56000000006</v>
      </c>
      <c r="N13" s="637">
        <v>214351.45</v>
      </c>
      <c r="O13" s="637">
        <v>800662.34</v>
      </c>
      <c r="P13" s="637">
        <v>1001993.5</v>
      </c>
      <c r="Q13" s="637">
        <v>112100</v>
      </c>
      <c r="R13" s="637"/>
      <c r="S13" s="637"/>
      <c r="T13" s="637"/>
      <c r="U13" s="507"/>
    </row>
    <row r="14" spans="1:21">
      <c r="A14" s="516" t="s">
        <v>655</v>
      </c>
      <c r="B14" s="516" t="s">
        <v>656</v>
      </c>
      <c r="C14" s="654">
        <v>225697112.7008</v>
      </c>
      <c r="D14" s="637">
        <v>190862419.995</v>
      </c>
      <c r="E14" s="637">
        <v>879860.56</v>
      </c>
      <c r="F14" s="637"/>
      <c r="G14" s="637">
        <v>32955924.2458</v>
      </c>
      <c r="H14" s="637">
        <v>265683.29109999997</v>
      </c>
      <c r="I14" s="637">
        <v>36273.17</v>
      </c>
      <c r="J14" s="637"/>
      <c r="K14" s="637"/>
      <c r="L14" s="637">
        <v>1878768.46</v>
      </c>
      <c r="M14" s="637">
        <v>672355.46</v>
      </c>
      <c r="N14" s="637"/>
      <c r="O14" s="637">
        <v>191105.13</v>
      </c>
      <c r="P14" s="637">
        <v>190887.31</v>
      </c>
      <c r="Q14" s="637">
        <v>307153.19</v>
      </c>
      <c r="R14" s="637"/>
      <c r="S14" s="637"/>
      <c r="T14" s="637"/>
      <c r="U14" s="507"/>
    </row>
    <row r="15" spans="1:21">
      <c r="A15" s="517">
        <v>1.2</v>
      </c>
      <c r="B15" s="517" t="s">
        <v>657</v>
      </c>
      <c r="C15" s="646">
        <v>63587446.009199999</v>
      </c>
      <c r="D15" s="637">
        <v>28933813.977299999</v>
      </c>
      <c r="E15" s="637">
        <v>298332.3406</v>
      </c>
      <c r="F15" s="637"/>
      <c r="G15" s="637">
        <v>14344406.3147</v>
      </c>
      <c r="H15" s="637">
        <v>868454.89520000003</v>
      </c>
      <c r="I15" s="637">
        <v>517513.91820000001</v>
      </c>
      <c r="J15" s="637">
        <v>165618.00820000001</v>
      </c>
      <c r="K15" s="637"/>
      <c r="L15" s="637">
        <v>20309225.7172</v>
      </c>
      <c r="M15" s="637">
        <v>2056588.3706</v>
      </c>
      <c r="N15" s="637">
        <v>921852.82640000002</v>
      </c>
      <c r="O15" s="637">
        <v>1437101.2651</v>
      </c>
      <c r="P15" s="637">
        <v>3948892.5172999999</v>
      </c>
      <c r="Q15" s="637">
        <v>878649.22970000003</v>
      </c>
      <c r="R15" s="637">
        <v>246877.38080000001</v>
      </c>
      <c r="S15" s="637"/>
      <c r="T15" s="637"/>
      <c r="U15" s="507"/>
    </row>
    <row r="16" spans="1:21">
      <c r="A16" s="549">
        <v>1.3</v>
      </c>
      <c r="B16" s="517" t="s">
        <v>705</v>
      </c>
      <c r="C16" s="637"/>
      <c r="D16" s="637"/>
      <c r="E16" s="637"/>
      <c r="F16" s="637"/>
      <c r="G16" s="637"/>
      <c r="H16" s="637"/>
      <c r="I16" s="637"/>
      <c r="J16" s="637"/>
      <c r="K16" s="637"/>
      <c r="L16" s="637"/>
      <c r="M16" s="637"/>
      <c r="N16" s="637"/>
      <c r="O16" s="637"/>
      <c r="P16" s="637"/>
      <c r="Q16" s="637"/>
      <c r="R16" s="637"/>
      <c r="S16" s="637"/>
      <c r="T16" s="637"/>
      <c r="U16" s="507"/>
    </row>
    <row r="17" spans="1:21">
      <c r="A17" s="520" t="s">
        <v>658</v>
      </c>
      <c r="B17" s="518" t="s">
        <v>659</v>
      </c>
      <c r="C17" s="655">
        <v>1579812907.8381</v>
      </c>
      <c r="D17" s="637">
        <v>1381664755.5513999</v>
      </c>
      <c r="E17" s="637">
        <v>14445830.0833</v>
      </c>
      <c r="F17" s="637"/>
      <c r="G17" s="637">
        <v>136578888.2498</v>
      </c>
      <c r="H17" s="637">
        <v>8644859.5764000006</v>
      </c>
      <c r="I17" s="637">
        <v>5174499.8613</v>
      </c>
      <c r="J17" s="637">
        <v>1749935.2169000001</v>
      </c>
      <c r="K17" s="637"/>
      <c r="L17" s="637">
        <v>61569264.036899999</v>
      </c>
      <c r="M17" s="637">
        <v>6716718.2070000004</v>
      </c>
      <c r="N17" s="637">
        <v>3046970.1697999998</v>
      </c>
      <c r="O17" s="637">
        <v>4551380.7377000004</v>
      </c>
      <c r="P17" s="637">
        <v>11525574.8101</v>
      </c>
      <c r="Q17" s="637">
        <v>2885327.5970000001</v>
      </c>
      <c r="R17" s="637">
        <v>246877.38080000001</v>
      </c>
      <c r="S17" s="637"/>
      <c r="T17" s="637"/>
      <c r="U17" s="507"/>
    </row>
    <row r="18" spans="1:21">
      <c r="A18" s="519" t="s">
        <v>660</v>
      </c>
      <c r="B18" s="519" t="s">
        <v>661</v>
      </c>
      <c r="C18" s="656">
        <v>1525836796.9900999</v>
      </c>
      <c r="D18" s="637">
        <v>1331024994.5924001</v>
      </c>
      <c r="E18" s="637">
        <v>14001393.656099999</v>
      </c>
      <c r="F18" s="637"/>
      <c r="G18" s="637">
        <v>135559966.7608</v>
      </c>
      <c r="H18" s="637">
        <v>8501315.8079000004</v>
      </c>
      <c r="I18" s="637">
        <v>5075344.4512999998</v>
      </c>
      <c r="J18" s="637">
        <v>1562726.8769</v>
      </c>
      <c r="K18" s="637"/>
      <c r="L18" s="637">
        <v>59251835.6369</v>
      </c>
      <c r="M18" s="637">
        <v>6511372.267</v>
      </c>
      <c r="N18" s="637">
        <v>2941981.1998000001</v>
      </c>
      <c r="O18" s="637">
        <v>4316296.4177000001</v>
      </c>
      <c r="P18" s="637">
        <v>10065687.9201</v>
      </c>
      <c r="Q18" s="637">
        <v>2885327.5970000001</v>
      </c>
      <c r="R18" s="637">
        <v>246877.38080000001</v>
      </c>
      <c r="S18" s="637"/>
      <c r="T18" s="637"/>
      <c r="U18" s="507"/>
    </row>
    <row r="19" spans="1:21">
      <c r="A19" s="520" t="s">
        <v>662</v>
      </c>
      <c r="B19" s="520" t="s">
        <v>663</v>
      </c>
      <c r="C19" s="657">
        <v>2841636283.6996002</v>
      </c>
      <c r="D19" s="637">
        <v>2607579262.8393998</v>
      </c>
      <c r="E19" s="637">
        <v>16182745.013800001</v>
      </c>
      <c r="F19" s="637"/>
      <c r="G19" s="637">
        <v>153190390.9488</v>
      </c>
      <c r="H19" s="637">
        <v>9522322.8684999999</v>
      </c>
      <c r="I19" s="637">
        <v>4407482.5985000003</v>
      </c>
      <c r="J19" s="637">
        <v>1489588.598</v>
      </c>
      <c r="K19" s="637"/>
      <c r="L19" s="637">
        <v>80866629.911400005</v>
      </c>
      <c r="M19" s="637">
        <v>6601487.6667999998</v>
      </c>
      <c r="N19" s="637">
        <v>2311698.2946000001</v>
      </c>
      <c r="O19" s="637">
        <v>5482388.9426999995</v>
      </c>
      <c r="P19" s="637">
        <v>16808818.366700001</v>
      </c>
      <c r="Q19" s="637">
        <v>5217454.5717000002</v>
      </c>
      <c r="R19" s="637">
        <v>473060.6851</v>
      </c>
      <c r="S19" s="637"/>
      <c r="T19" s="637"/>
      <c r="U19" s="507"/>
    </row>
    <row r="20" spans="1:21">
      <c r="A20" s="519" t="s">
        <v>664</v>
      </c>
      <c r="B20" s="519" t="s">
        <v>661</v>
      </c>
      <c r="C20" s="656">
        <v>2760104145.1862998</v>
      </c>
      <c r="D20" s="637">
        <v>2530960261.1476998</v>
      </c>
      <c r="E20" s="637">
        <v>15664890.092</v>
      </c>
      <c r="F20" s="637"/>
      <c r="G20" s="637">
        <v>151454779.9355</v>
      </c>
      <c r="H20" s="637">
        <v>9109593.6370000001</v>
      </c>
      <c r="I20" s="637">
        <v>4216690.0085000005</v>
      </c>
      <c r="J20" s="637">
        <v>1281555.1580000001</v>
      </c>
      <c r="K20" s="637"/>
      <c r="L20" s="637">
        <v>77689104.103100002</v>
      </c>
      <c r="M20" s="637">
        <v>6302702.1350999996</v>
      </c>
      <c r="N20" s="637">
        <v>2185790.2645999999</v>
      </c>
      <c r="O20" s="637">
        <v>5215473.2626999998</v>
      </c>
      <c r="P20" s="637">
        <v>15053384.502699999</v>
      </c>
      <c r="Q20" s="637">
        <v>5217454.5717000002</v>
      </c>
      <c r="R20" s="637">
        <v>470040.05709999998</v>
      </c>
      <c r="S20" s="637"/>
      <c r="T20" s="637"/>
      <c r="U20" s="507"/>
    </row>
    <row r="21" spans="1:21">
      <c r="A21" s="521">
        <v>1.4</v>
      </c>
      <c r="B21" s="522" t="s">
        <v>665</v>
      </c>
      <c r="C21" s="658">
        <v>14792523.865300002</v>
      </c>
      <c r="D21" s="637">
        <v>7962394.4848999996</v>
      </c>
      <c r="E21" s="637">
        <v>3520.4780000000001</v>
      </c>
      <c r="F21" s="637"/>
      <c r="G21" s="637">
        <v>6576915.6150000002</v>
      </c>
      <c r="H21" s="637">
        <v>284877.141</v>
      </c>
      <c r="I21" s="637"/>
      <c r="J21" s="637"/>
      <c r="K21" s="637"/>
      <c r="L21" s="637">
        <v>253213.6268</v>
      </c>
      <c r="M21" s="637">
        <v>21317.794000000002</v>
      </c>
      <c r="N21" s="637"/>
      <c r="O21" s="637">
        <v>37351.773999999998</v>
      </c>
      <c r="P21" s="637">
        <v>45992.877999999997</v>
      </c>
      <c r="Q21" s="637">
        <v>50000</v>
      </c>
      <c r="R21" s="637">
        <v>98551.180800000002</v>
      </c>
      <c r="S21" s="637"/>
      <c r="T21" s="637"/>
      <c r="U21" s="507"/>
    </row>
    <row r="22" spans="1:21">
      <c r="A22" s="521">
        <v>1.5</v>
      </c>
      <c r="B22" s="522" t="s">
        <v>666</v>
      </c>
      <c r="C22" s="658">
        <v>745896.53</v>
      </c>
      <c r="D22" s="637">
        <v>745896.53</v>
      </c>
      <c r="E22" s="637"/>
      <c r="F22" s="637"/>
      <c r="G22" s="637"/>
      <c r="H22" s="637"/>
      <c r="I22" s="637"/>
      <c r="J22" s="637"/>
      <c r="K22" s="637"/>
      <c r="L22" s="637"/>
      <c r="M22" s="637"/>
      <c r="N22" s="637"/>
      <c r="O22" s="637"/>
      <c r="P22" s="637"/>
      <c r="Q22" s="637"/>
      <c r="R22" s="637"/>
      <c r="S22" s="637"/>
      <c r="T22" s="637"/>
      <c r="U22" s="507"/>
    </row>
    <row r="24" spans="1:21">
      <c r="C24" s="644"/>
      <c r="D24" s="644"/>
      <c r="E24" s="644"/>
      <c r="F24" s="644"/>
      <c r="G24" s="644"/>
      <c r="H24" s="644"/>
      <c r="I24" s="644"/>
      <c r="J24" s="644"/>
      <c r="K24" s="644"/>
      <c r="L24" s="644"/>
      <c r="M24" s="644"/>
      <c r="N24" s="644"/>
      <c r="O24" s="644"/>
      <c r="P24" s="644"/>
      <c r="Q24" s="644"/>
      <c r="R24" s="644"/>
      <c r="S24" s="644"/>
      <c r="T24" s="644"/>
    </row>
    <row r="25" spans="1:21">
      <c r="C25" s="644"/>
      <c r="D25" s="644"/>
      <c r="E25" s="644"/>
      <c r="F25" s="644"/>
      <c r="G25" s="644"/>
      <c r="H25" s="644"/>
      <c r="I25" s="644"/>
      <c r="J25" s="644"/>
      <c r="K25" s="644"/>
      <c r="L25" s="644"/>
      <c r="M25" s="644"/>
      <c r="N25" s="644"/>
      <c r="O25" s="644"/>
      <c r="P25" s="644"/>
      <c r="Q25" s="644"/>
      <c r="R25" s="644"/>
      <c r="S25" s="644"/>
      <c r="T25" s="644"/>
    </row>
    <row r="26" spans="1:21">
      <c r="C26" s="644"/>
      <c r="D26" s="644"/>
      <c r="E26" s="644"/>
      <c r="F26" s="644"/>
      <c r="G26" s="644"/>
      <c r="H26" s="644"/>
      <c r="I26" s="644"/>
      <c r="J26" s="644"/>
      <c r="K26" s="644"/>
      <c r="L26" s="644"/>
      <c r="M26" s="644"/>
      <c r="N26" s="644"/>
      <c r="O26" s="644"/>
      <c r="P26" s="644"/>
      <c r="Q26" s="644"/>
      <c r="R26" s="644"/>
      <c r="S26" s="644"/>
      <c r="T26" s="644"/>
    </row>
    <row r="27" spans="1:21">
      <c r="C27" s="644"/>
      <c r="D27" s="644"/>
      <c r="E27" s="644"/>
      <c r="F27" s="644"/>
      <c r="G27" s="644"/>
      <c r="H27" s="644"/>
      <c r="I27" s="644"/>
      <c r="J27" s="644"/>
      <c r="K27" s="644"/>
      <c r="L27" s="644"/>
      <c r="M27" s="644"/>
      <c r="N27" s="644"/>
      <c r="O27" s="644"/>
      <c r="P27" s="644"/>
      <c r="Q27" s="644"/>
      <c r="R27" s="644"/>
      <c r="S27" s="644"/>
      <c r="T27" s="644"/>
    </row>
    <row r="28" spans="1:21">
      <c r="C28" s="644"/>
      <c r="D28" s="644"/>
      <c r="E28" s="644"/>
      <c r="F28" s="644"/>
      <c r="G28" s="644"/>
      <c r="H28" s="644"/>
      <c r="I28" s="644"/>
      <c r="J28" s="644"/>
      <c r="K28" s="644"/>
      <c r="L28" s="644"/>
      <c r="M28" s="644"/>
      <c r="N28" s="644"/>
      <c r="O28" s="644"/>
      <c r="P28" s="644"/>
      <c r="Q28" s="644"/>
      <c r="R28" s="644"/>
      <c r="S28" s="644"/>
      <c r="T28" s="644"/>
    </row>
    <row r="29" spans="1:21">
      <c r="C29" s="644"/>
      <c r="D29" s="644"/>
      <c r="E29" s="644"/>
      <c r="F29" s="644"/>
      <c r="G29" s="644"/>
      <c r="H29" s="644"/>
      <c r="I29" s="644"/>
      <c r="J29" s="644"/>
      <c r="K29" s="644"/>
      <c r="L29" s="644"/>
      <c r="M29" s="644"/>
      <c r="N29" s="644"/>
      <c r="O29" s="644"/>
      <c r="P29" s="644"/>
      <c r="Q29" s="644"/>
      <c r="R29" s="644"/>
      <c r="S29" s="644"/>
      <c r="T29" s="644"/>
    </row>
    <row r="30" spans="1:21">
      <c r="C30" s="644"/>
      <c r="D30" s="644"/>
      <c r="E30" s="644"/>
      <c r="F30" s="644"/>
      <c r="G30" s="644"/>
      <c r="H30" s="644"/>
      <c r="I30" s="644"/>
      <c r="J30" s="644"/>
      <c r="K30" s="644"/>
      <c r="L30" s="644"/>
      <c r="M30" s="644"/>
      <c r="N30" s="644"/>
      <c r="O30" s="644"/>
      <c r="P30" s="644"/>
      <c r="Q30" s="644"/>
      <c r="R30" s="644"/>
      <c r="S30" s="644"/>
      <c r="T30" s="644"/>
    </row>
    <row r="31" spans="1:21">
      <c r="C31" s="644"/>
      <c r="D31" s="644"/>
      <c r="E31" s="644"/>
      <c r="F31" s="644"/>
      <c r="G31" s="644"/>
      <c r="H31" s="644"/>
      <c r="I31" s="644"/>
      <c r="J31" s="644"/>
      <c r="K31" s="644"/>
      <c r="L31" s="644"/>
      <c r="M31" s="644"/>
      <c r="N31" s="644"/>
      <c r="O31" s="644"/>
      <c r="P31" s="644"/>
      <c r="Q31" s="644"/>
      <c r="R31" s="644"/>
      <c r="S31" s="644"/>
      <c r="T31" s="644"/>
    </row>
    <row r="32" spans="1:21">
      <c r="C32" s="644"/>
      <c r="D32" s="644"/>
      <c r="E32" s="644"/>
      <c r="F32" s="644"/>
      <c r="G32" s="644"/>
      <c r="H32" s="644"/>
      <c r="I32" s="644"/>
      <c r="J32" s="644"/>
      <c r="K32" s="644"/>
      <c r="L32" s="644"/>
      <c r="M32" s="644"/>
      <c r="N32" s="644"/>
      <c r="O32" s="644"/>
      <c r="P32" s="644"/>
      <c r="Q32" s="644"/>
      <c r="R32" s="644"/>
      <c r="S32" s="644"/>
      <c r="T32" s="644"/>
    </row>
    <row r="33" spans="3:20">
      <c r="C33" s="644"/>
      <c r="D33" s="644"/>
      <c r="E33" s="644"/>
      <c r="F33" s="644"/>
      <c r="G33" s="644"/>
      <c r="H33" s="644"/>
      <c r="I33" s="644"/>
      <c r="J33" s="644"/>
      <c r="K33" s="644"/>
      <c r="L33" s="644"/>
      <c r="M33" s="644"/>
      <c r="N33" s="644"/>
      <c r="O33" s="644"/>
      <c r="P33" s="644"/>
      <c r="Q33" s="644"/>
      <c r="R33" s="644"/>
      <c r="S33" s="644"/>
      <c r="T33" s="644"/>
    </row>
    <row r="34" spans="3:20">
      <c r="C34" s="644"/>
      <c r="D34" s="644"/>
      <c r="E34" s="644"/>
      <c r="F34" s="644"/>
      <c r="G34" s="644"/>
      <c r="H34" s="644"/>
      <c r="I34" s="644"/>
      <c r="J34" s="644"/>
      <c r="K34" s="644"/>
      <c r="L34" s="644"/>
      <c r="M34" s="644"/>
      <c r="N34" s="644"/>
      <c r="O34" s="644"/>
      <c r="P34" s="644"/>
      <c r="Q34" s="644"/>
      <c r="R34" s="644"/>
      <c r="S34" s="644"/>
      <c r="T34" s="644"/>
    </row>
    <row r="35" spans="3:20">
      <c r="C35" s="644"/>
      <c r="D35" s="644"/>
      <c r="E35" s="644"/>
      <c r="F35" s="644"/>
      <c r="G35" s="644"/>
      <c r="H35" s="644"/>
      <c r="I35" s="644"/>
      <c r="J35" s="644"/>
      <c r="K35" s="644"/>
      <c r="L35" s="644"/>
      <c r="M35" s="644"/>
      <c r="N35" s="644"/>
      <c r="O35" s="644"/>
      <c r="P35" s="644"/>
      <c r="Q35" s="644"/>
      <c r="R35" s="644"/>
      <c r="S35" s="644"/>
      <c r="T35" s="644"/>
    </row>
    <row r="36" spans="3:20">
      <c r="C36" s="644"/>
      <c r="D36" s="644"/>
      <c r="E36" s="644"/>
      <c r="F36" s="644"/>
      <c r="G36" s="644"/>
      <c r="H36" s="644"/>
      <c r="I36" s="644"/>
      <c r="J36" s="644"/>
      <c r="K36" s="644"/>
      <c r="L36" s="644"/>
      <c r="M36" s="644"/>
      <c r="N36" s="644"/>
      <c r="O36" s="644"/>
      <c r="P36" s="644"/>
      <c r="Q36" s="644"/>
      <c r="R36" s="644"/>
      <c r="S36" s="644"/>
      <c r="T36" s="644"/>
    </row>
    <row r="37" spans="3:20">
      <c r="C37" s="644"/>
      <c r="D37" s="644"/>
      <c r="E37" s="644"/>
      <c r="F37" s="644"/>
      <c r="G37" s="644"/>
      <c r="H37" s="644"/>
      <c r="I37" s="644"/>
      <c r="J37" s="644"/>
      <c r="K37" s="644"/>
      <c r="L37" s="644"/>
      <c r="M37" s="644"/>
      <c r="N37" s="644"/>
      <c r="O37" s="644"/>
      <c r="P37" s="644"/>
      <c r="Q37" s="644"/>
      <c r="R37" s="644"/>
      <c r="S37" s="644"/>
      <c r="T37" s="644"/>
    </row>
    <row r="38" spans="3:20">
      <c r="C38" s="644"/>
      <c r="D38" s="644"/>
      <c r="E38" s="644"/>
      <c r="F38" s="644"/>
      <c r="G38" s="644"/>
      <c r="H38" s="644"/>
      <c r="I38" s="644"/>
      <c r="J38" s="644"/>
      <c r="K38" s="644"/>
      <c r="L38" s="644"/>
      <c r="M38" s="644"/>
      <c r="N38" s="644"/>
      <c r="O38" s="644"/>
      <c r="P38" s="644"/>
      <c r="Q38" s="644"/>
      <c r="R38" s="644"/>
      <c r="S38" s="644"/>
      <c r="T38" s="644"/>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showGridLines="0" workbookViewId="0">
      <selection activeCell="E22" sqref="E22"/>
    </sheetView>
  </sheetViews>
  <sheetFormatPr defaultColWidth="9.140625" defaultRowHeight="12.75"/>
  <cols>
    <col min="1" max="1" width="11.85546875" style="504" bestFit="1" customWidth="1"/>
    <col min="2" max="2" width="61.7109375" style="504" customWidth="1"/>
    <col min="3" max="3" width="14.5703125" style="504" customWidth="1"/>
    <col min="4" max="4" width="12.7109375" style="504" bestFit="1" customWidth="1"/>
    <col min="5" max="5" width="11.42578125" style="504" customWidth="1"/>
    <col min="6" max="7" width="12.140625" style="550" customWidth="1"/>
    <col min="8" max="9" width="11.42578125" style="504" customWidth="1"/>
    <col min="10" max="14" width="11.42578125" style="550" customWidth="1"/>
    <col min="15" max="15" width="14.28515625" style="504" customWidth="1"/>
    <col min="16" max="16384" width="9.140625" style="504"/>
  </cols>
  <sheetData>
    <row r="1" spans="1:33" ht="13.5">
      <c r="A1" s="495" t="s">
        <v>30</v>
      </c>
      <c r="B1" s="3" t="str">
        <f>'Info '!C2</f>
        <v>JSC "BASISBANK"</v>
      </c>
      <c r="F1" s="504"/>
      <c r="G1" s="504"/>
      <c r="J1" s="504"/>
      <c r="K1" s="504"/>
      <c r="L1" s="504"/>
      <c r="M1" s="504"/>
      <c r="N1" s="504"/>
    </row>
    <row r="2" spans="1:33" ht="13.5">
      <c r="A2" s="496" t="s">
        <v>31</v>
      </c>
      <c r="B2" s="642">
        <f>'1. key ratios '!B2</f>
        <v>44926</v>
      </c>
      <c r="F2" s="504"/>
      <c r="G2" s="504"/>
      <c r="J2" s="504"/>
      <c r="K2" s="504"/>
      <c r="L2" s="504"/>
      <c r="M2" s="504"/>
      <c r="N2" s="504"/>
    </row>
    <row r="3" spans="1:33">
      <c r="A3" s="497" t="s">
        <v>667</v>
      </c>
      <c r="F3" s="504"/>
      <c r="G3" s="504"/>
      <c r="J3" s="504"/>
      <c r="K3" s="504"/>
      <c r="L3" s="504"/>
      <c r="M3" s="504"/>
      <c r="N3" s="504"/>
    </row>
    <row r="4" spans="1:33">
      <c r="F4" s="504"/>
      <c r="G4" s="504"/>
      <c r="J4" s="504"/>
      <c r="K4" s="504"/>
      <c r="L4" s="504"/>
      <c r="M4" s="504"/>
      <c r="N4" s="504"/>
    </row>
    <row r="5" spans="1:33" ht="46.5" customHeight="1">
      <c r="A5" s="728" t="s">
        <v>693</v>
      </c>
      <c r="B5" s="729"/>
      <c r="C5" s="774" t="s">
        <v>668</v>
      </c>
      <c r="D5" s="775"/>
      <c r="E5" s="775"/>
      <c r="F5" s="775"/>
      <c r="G5" s="775"/>
      <c r="H5" s="776"/>
      <c r="I5" s="774" t="s">
        <v>669</v>
      </c>
      <c r="J5" s="777"/>
      <c r="K5" s="777"/>
      <c r="L5" s="777"/>
      <c r="M5" s="777"/>
      <c r="N5" s="778"/>
      <c r="O5" s="779" t="s">
        <v>670</v>
      </c>
    </row>
    <row r="6" spans="1:33" ht="75" customHeight="1">
      <c r="A6" s="732"/>
      <c r="B6" s="733"/>
      <c r="C6" s="523"/>
      <c r="D6" s="524" t="s">
        <v>671</v>
      </c>
      <c r="E6" s="524" t="s">
        <v>672</v>
      </c>
      <c r="F6" s="524" t="s">
        <v>673</v>
      </c>
      <c r="G6" s="524" t="s">
        <v>674</v>
      </c>
      <c r="H6" s="524" t="s">
        <v>675</v>
      </c>
      <c r="I6" s="529"/>
      <c r="J6" s="524" t="s">
        <v>671</v>
      </c>
      <c r="K6" s="524" t="s">
        <v>672</v>
      </c>
      <c r="L6" s="524" t="s">
        <v>673</v>
      </c>
      <c r="M6" s="524" t="s">
        <v>674</v>
      </c>
      <c r="N6" s="524" t="s">
        <v>675</v>
      </c>
      <c r="O6" s="780"/>
    </row>
    <row r="7" spans="1:33">
      <c r="A7" s="501">
        <v>1</v>
      </c>
      <c r="B7" s="505" t="s">
        <v>696</v>
      </c>
      <c r="C7" s="659">
        <v>97968397</v>
      </c>
      <c r="D7" s="637">
        <v>94494468</v>
      </c>
      <c r="E7" s="637">
        <v>1504276</v>
      </c>
      <c r="F7" s="637">
        <v>1391745</v>
      </c>
      <c r="G7" s="637">
        <v>398709</v>
      </c>
      <c r="H7" s="637">
        <v>179200</v>
      </c>
      <c r="I7" s="637">
        <v>2831715</v>
      </c>
      <c r="J7" s="637">
        <v>1885209</v>
      </c>
      <c r="K7" s="637">
        <v>150428</v>
      </c>
      <c r="L7" s="637">
        <v>417523</v>
      </c>
      <c r="M7" s="637">
        <v>199354</v>
      </c>
      <c r="N7" s="637">
        <v>179200</v>
      </c>
      <c r="O7" s="637"/>
      <c r="Q7" s="644"/>
      <c r="R7" s="644"/>
      <c r="S7" s="644"/>
      <c r="T7" s="644"/>
      <c r="U7" s="644"/>
      <c r="V7" s="644"/>
      <c r="W7" s="644"/>
      <c r="X7" s="644"/>
      <c r="Y7" s="644"/>
      <c r="Z7" s="644"/>
      <c r="AA7" s="644"/>
      <c r="AB7" s="644"/>
      <c r="AC7" s="644"/>
      <c r="AD7" s="644"/>
      <c r="AE7" s="644"/>
      <c r="AF7" s="644"/>
      <c r="AG7" s="644"/>
    </row>
    <row r="8" spans="1:33">
      <c r="A8" s="501">
        <v>2</v>
      </c>
      <c r="B8" s="505" t="s">
        <v>566</v>
      </c>
      <c r="C8" s="659">
        <v>135125377</v>
      </c>
      <c r="D8" s="637">
        <v>131907522</v>
      </c>
      <c r="E8" s="637">
        <v>2065004</v>
      </c>
      <c r="F8" s="660">
        <v>1084299</v>
      </c>
      <c r="G8" s="660">
        <v>51787</v>
      </c>
      <c r="H8" s="637">
        <v>16765</v>
      </c>
      <c r="I8" s="637">
        <v>3043454</v>
      </c>
      <c r="J8" s="660">
        <v>2478381</v>
      </c>
      <c r="K8" s="660">
        <v>197125</v>
      </c>
      <c r="L8" s="660">
        <v>325290</v>
      </c>
      <c r="M8" s="660">
        <v>25893</v>
      </c>
      <c r="N8" s="660">
        <v>16765</v>
      </c>
      <c r="O8" s="637"/>
      <c r="Q8" s="644"/>
      <c r="R8" s="644"/>
      <c r="S8" s="644"/>
      <c r="T8" s="644"/>
      <c r="U8" s="644"/>
      <c r="V8" s="644"/>
      <c r="W8" s="644"/>
      <c r="X8" s="644"/>
      <c r="Y8" s="644"/>
      <c r="Z8" s="644"/>
      <c r="AA8" s="644"/>
      <c r="AB8" s="644"/>
      <c r="AC8" s="644"/>
      <c r="AD8" s="644"/>
      <c r="AE8" s="644"/>
      <c r="AF8" s="644"/>
      <c r="AG8" s="644"/>
    </row>
    <row r="9" spans="1:33">
      <c r="A9" s="501">
        <v>3</v>
      </c>
      <c r="B9" s="505" t="s">
        <v>567</v>
      </c>
      <c r="C9" s="659">
        <v>131206</v>
      </c>
      <c r="D9" s="637">
        <v>131206</v>
      </c>
      <c r="E9" s="637"/>
      <c r="F9" s="661"/>
      <c r="G9" s="661"/>
      <c r="H9" s="637"/>
      <c r="I9" s="637">
        <v>2624</v>
      </c>
      <c r="J9" s="661">
        <v>2624</v>
      </c>
      <c r="K9" s="661"/>
      <c r="L9" s="661"/>
      <c r="M9" s="661"/>
      <c r="N9" s="661"/>
      <c r="O9" s="637"/>
      <c r="Q9" s="644"/>
      <c r="R9" s="644"/>
      <c r="S9" s="644"/>
      <c r="T9" s="644"/>
      <c r="U9" s="644"/>
      <c r="V9" s="644"/>
      <c r="W9" s="644"/>
      <c r="X9" s="644"/>
      <c r="Y9" s="644"/>
      <c r="Z9" s="644"/>
      <c r="AA9" s="644"/>
      <c r="AB9" s="644"/>
      <c r="AC9" s="644"/>
      <c r="AD9" s="644"/>
      <c r="AE9" s="644"/>
      <c r="AF9" s="644"/>
      <c r="AG9" s="644"/>
    </row>
    <row r="10" spans="1:33">
      <c r="A10" s="501">
        <v>4</v>
      </c>
      <c r="B10" s="505" t="s">
        <v>697</v>
      </c>
      <c r="C10" s="659">
        <v>104212074</v>
      </c>
      <c r="D10" s="637">
        <v>98632012</v>
      </c>
      <c r="E10" s="637">
        <v>3069447</v>
      </c>
      <c r="F10" s="661">
        <v>2444139</v>
      </c>
      <c r="G10" s="661">
        <v>44496</v>
      </c>
      <c r="H10" s="637">
        <v>21980</v>
      </c>
      <c r="I10" s="637">
        <v>2992389</v>
      </c>
      <c r="J10" s="661">
        <v>1907974</v>
      </c>
      <c r="K10" s="661">
        <v>306945</v>
      </c>
      <c r="L10" s="661">
        <v>733242</v>
      </c>
      <c r="M10" s="661">
        <v>22248</v>
      </c>
      <c r="N10" s="661">
        <v>21980</v>
      </c>
      <c r="O10" s="637"/>
      <c r="Q10" s="644"/>
      <c r="R10" s="644"/>
      <c r="S10" s="644"/>
      <c r="T10" s="644"/>
      <c r="U10" s="644"/>
      <c r="V10" s="644"/>
      <c r="W10" s="644"/>
      <c r="X10" s="644"/>
      <c r="Y10" s="644"/>
      <c r="Z10" s="644"/>
      <c r="AA10" s="644"/>
      <c r="AB10" s="644"/>
      <c r="AC10" s="644"/>
      <c r="AD10" s="644"/>
      <c r="AE10" s="644"/>
      <c r="AF10" s="644"/>
      <c r="AG10" s="644"/>
    </row>
    <row r="11" spans="1:33">
      <c r="A11" s="501">
        <v>5</v>
      </c>
      <c r="B11" s="505" t="s">
        <v>568</v>
      </c>
      <c r="C11" s="659">
        <v>193806028</v>
      </c>
      <c r="D11" s="637">
        <v>169992595</v>
      </c>
      <c r="E11" s="637">
        <v>22463234</v>
      </c>
      <c r="F11" s="661">
        <v>422396</v>
      </c>
      <c r="G11" s="661">
        <v>37774</v>
      </c>
      <c r="H11" s="637">
        <v>890029</v>
      </c>
      <c r="I11" s="637">
        <v>6332224</v>
      </c>
      <c r="J11" s="661">
        <v>3303645</v>
      </c>
      <c r="K11" s="661">
        <v>1992944</v>
      </c>
      <c r="L11" s="661">
        <v>126719</v>
      </c>
      <c r="M11" s="661">
        <v>18887</v>
      </c>
      <c r="N11" s="661">
        <v>890029</v>
      </c>
      <c r="O11" s="637"/>
      <c r="Q11" s="644"/>
      <c r="R11" s="644"/>
      <c r="S11" s="644"/>
      <c r="T11" s="644"/>
      <c r="U11" s="644"/>
      <c r="V11" s="644"/>
      <c r="W11" s="644"/>
      <c r="X11" s="644"/>
      <c r="Y11" s="644"/>
      <c r="Z11" s="644"/>
      <c r="AA11" s="644"/>
      <c r="AB11" s="644"/>
      <c r="AC11" s="644"/>
      <c r="AD11" s="644"/>
      <c r="AE11" s="644"/>
      <c r="AF11" s="644"/>
      <c r="AG11" s="644"/>
    </row>
    <row r="12" spans="1:33">
      <c r="A12" s="501">
        <v>6</v>
      </c>
      <c r="B12" s="505" t="s">
        <v>569</v>
      </c>
      <c r="C12" s="659">
        <v>97067691</v>
      </c>
      <c r="D12" s="637">
        <v>88917539</v>
      </c>
      <c r="E12" s="637">
        <v>3976082</v>
      </c>
      <c r="F12" s="661">
        <v>4134075</v>
      </c>
      <c r="G12" s="661">
        <v>24795</v>
      </c>
      <c r="H12" s="637">
        <v>15200</v>
      </c>
      <c r="I12" s="637">
        <v>3394246</v>
      </c>
      <c r="J12" s="661">
        <v>1728817</v>
      </c>
      <c r="K12" s="661">
        <v>397608</v>
      </c>
      <c r="L12" s="661">
        <v>1240222</v>
      </c>
      <c r="M12" s="661">
        <v>12398</v>
      </c>
      <c r="N12" s="661">
        <v>15200</v>
      </c>
      <c r="O12" s="637"/>
      <c r="Q12" s="644"/>
      <c r="R12" s="644"/>
      <c r="S12" s="644"/>
      <c r="T12" s="644"/>
      <c r="U12" s="644"/>
      <c r="V12" s="644"/>
      <c r="W12" s="644"/>
      <c r="X12" s="644"/>
      <c r="Y12" s="644"/>
      <c r="Z12" s="644"/>
      <c r="AA12" s="644"/>
      <c r="AB12" s="644"/>
      <c r="AC12" s="644"/>
      <c r="AD12" s="644"/>
      <c r="AE12" s="644"/>
      <c r="AF12" s="644"/>
      <c r="AG12" s="644"/>
    </row>
    <row r="13" spans="1:33">
      <c r="A13" s="501">
        <v>7</v>
      </c>
      <c r="B13" s="505" t="s">
        <v>570</v>
      </c>
      <c r="C13" s="659">
        <v>66108672</v>
      </c>
      <c r="D13" s="637">
        <v>62395009</v>
      </c>
      <c r="E13" s="637">
        <v>2949649</v>
      </c>
      <c r="F13" s="661">
        <v>755614</v>
      </c>
      <c r="G13" s="661">
        <v>4979</v>
      </c>
      <c r="H13" s="637">
        <v>3421</v>
      </c>
      <c r="I13" s="637">
        <v>1758167</v>
      </c>
      <c r="J13" s="661">
        <v>1230607</v>
      </c>
      <c r="K13" s="661">
        <v>294965</v>
      </c>
      <c r="L13" s="661">
        <v>226684</v>
      </c>
      <c r="M13" s="661">
        <v>2489</v>
      </c>
      <c r="N13" s="661">
        <v>3421</v>
      </c>
      <c r="O13" s="637"/>
      <c r="Q13" s="644"/>
      <c r="R13" s="644"/>
      <c r="S13" s="644"/>
      <c r="T13" s="644"/>
      <c r="U13" s="644"/>
      <c r="V13" s="644"/>
      <c r="W13" s="644"/>
      <c r="X13" s="644"/>
      <c r="Y13" s="644"/>
      <c r="Z13" s="644"/>
      <c r="AA13" s="644"/>
      <c r="AB13" s="644"/>
      <c r="AC13" s="644"/>
      <c r="AD13" s="644"/>
      <c r="AE13" s="644"/>
      <c r="AF13" s="644"/>
      <c r="AG13" s="644"/>
    </row>
    <row r="14" spans="1:33">
      <c r="A14" s="501">
        <v>8</v>
      </c>
      <c r="B14" s="505" t="s">
        <v>571</v>
      </c>
      <c r="C14" s="659">
        <v>84006590</v>
      </c>
      <c r="D14" s="637">
        <v>82173804</v>
      </c>
      <c r="E14" s="637">
        <v>1468552</v>
      </c>
      <c r="F14" s="661">
        <v>279708</v>
      </c>
      <c r="G14" s="661">
        <v>42523</v>
      </c>
      <c r="H14" s="637">
        <v>42002</v>
      </c>
      <c r="I14" s="637">
        <v>1907119</v>
      </c>
      <c r="J14" s="661">
        <v>1613087</v>
      </c>
      <c r="K14" s="661">
        <v>146855</v>
      </c>
      <c r="L14" s="661">
        <v>83912</v>
      </c>
      <c r="M14" s="661">
        <v>21262</v>
      </c>
      <c r="N14" s="661">
        <v>42002</v>
      </c>
      <c r="O14" s="637"/>
      <c r="Q14" s="644"/>
      <c r="R14" s="644"/>
      <c r="S14" s="644"/>
      <c r="T14" s="644"/>
      <c r="U14" s="644"/>
      <c r="V14" s="644"/>
      <c r="W14" s="644"/>
      <c r="X14" s="644"/>
      <c r="Y14" s="644"/>
      <c r="Z14" s="644"/>
      <c r="AA14" s="644"/>
      <c r="AB14" s="644"/>
      <c r="AC14" s="644"/>
      <c r="AD14" s="644"/>
      <c r="AE14" s="644"/>
      <c r="AF14" s="644"/>
      <c r="AG14" s="644"/>
    </row>
    <row r="15" spans="1:33">
      <c r="A15" s="501">
        <v>9</v>
      </c>
      <c r="B15" s="505" t="s">
        <v>572</v>
      </c>
      <c r="C15" s="659">
        <v>70408198</v>
      </c>
      <c r="D15" s="637">
        <v>27867484</v>
      </c>
      <c r="E15" s="637">
        <v>42524119</v>
      </c>
      <c r="F15" s="661"/>
      <c r="G15" s="661">
        <v>9385</v>
      </c>
      <c r="H15" s="637">
        <v>7210</v>
      </c>
      <c r="I15" s="637">
        <v>4795936</v>
      </c>
      <c r="J15" s="661">
        <v>556224</v>
      </c>
      <c r="K15" s="661">
        <v>4227811</v>
      </c>
      <c r="L15" s="661"/>
      <c r="M15" s="661">
        <v>4692</v>
      </c>
      <c r="N15" s="661">
        <v>7210</v>
      </c>
      <c r="O15" s="637"/>
      <c r="Q15" s="644"/>
      <c r="R15" s="644"/>
      <c r="S15" s="644"/>
      <c r="T15" s="644"/>
      <c r="U15" s="644"/>
      <c r="V15" s="644"/>
      <c r="W15" s="644"/>
      <c r="X15" s="644"/>
      <c r="Y15" s="644"/>
      <c r="Z15" s="644"/>
      <c r="AA15" s="644"/>
      <c r="AB15" s="644"/>
      <c r="AC15" s="644"/>
      <c r="AD15" s="644"/>
      <c r="AE15" s="644"/>
      <c r="AF15" s="644"/>
      <c r="AG15" s="644"/>
    </row>
    <row r="16" spans="1:33">
      <c r="A16" s="501">
        <v>10</v>
      </c>
      <c r="B16" s="505" t="s">
        <v>573</v>
      </c>
      <c r="C16" s="659">
        <v>12374325</v>
      </c>
      <c r="D16" s="637">
        <v>12029712</v>
      </c>
      <c r="E16" s="637">
        <v>158221</v>
      </c>
      <c r="F16" s="661">
        <v>186236</v>
      </c>
      <c r="G16" s="661"/>
      <c r="H16" s="637">
        <v>156</v>
      </c>
      <c r="I16" s="637">
        <v>312444</v>
      </c>
      <c r="J16" s="661">
        <v>240594</v>
      </c>
      <c r="K16" s="661">
        <v>15822</v>
      </c>
      <c r="L16" s="661">
        <v>55871</v>
      </c>
      <c r="M16" s="661"/>
      <c r="N16" s="661">
        <v>156</v>
      </c>
      <c r="O16" s="637"/>
      <c r="Q16" s="644"/>
      <c r="R16" s="644"/>
      <c r="S16" s="644"/>
      <c r="T16" s="644"/>
      <c r="U16" s="644"/>
      <c r="V16" s="644"/>
      <c r="W16" s="644"/>
      <c r="X16" s="644"/>
      <c r="Y16" s="644"/>
      <c r="Z16" s="644"/>
      <c r="AA16" s="644"/>
      <c r="AB16" s="644"/>
      <c r="AC16" s="644"/>
      <c r="AD16" s="644"/>
      <c r="AE16" s="644"/>
      <c r="AF16" s="644"/>
      <c r="AG16" s="644"/>
    </row>
    <row r="17" spans="1:33">
      <c r="A17" s="501">
        <v>11</v>
      </c>
      <c r="B17" s="505" t="s">
        <v>574</v>
      </c>
      <c r="C17" s="659">
        <v>1122504</v>
      </c>
      <c r="D17" s="637">
        <v>1101685</v>
      </c>
      <c r="E17" s="637"/>
      <c r="F17" s="661">
        <v>20819</v>
      </c>
      <c r="G17" s="661"/>
      <c r="H17" s="637"/>
      <c r="I17" s="637">
        <v>28279</v>
      </c>
      <c r="J17" s="661">
        <v>22034</v>
      </c>
      <c r="K17" s="661"/>
      <c r="L17" s="661">
        <v>6246</v>
      </c>
      <c r="M17" s="661"/>
      <c r="N17" s="661"/>
      <c r="O17" s="637"/>
      <c r="Q17" s="644"/>
      <c r="R17" s="644"/>
      <c r="S17" s="644"/>
      <c r="T17" s="644"/>
      <c r="U17" s="644"/>
      <c r="V17" s="644"/>
      <c r="W17" s="644"/>
      <c r="X17" s="644"/>
      <c r="Y17" s="644"/>
      <c r="Z17" s="644"/>
      <c r="AA17" s="644"/>
      <c r="AB17" s="644"/>
      <c r="AC17" s="644"/>
      <c r="AD17" s="644"/>
      <c r="AE17" s="644"/>
      <c r="AF17" s="644"/>
      <c r="AG17" s="644"/>
    </row>
    <row r="18" spans="1:33">
      <c r="A18" s="501">
        <v>12</v>
      </c>
      <c r="B18" s="505" t="s">
        <v>575</v>
      </c>
      <c r="C18" s="659">
        <v>76731069</v>
      </c>
      <c r="D18" s="637">
        <v>75053711</v>
      </c>
      <c r="E18" s="637">
        <v>858215</v>
      </c>
      <c r="F18" s="661">
        <v>703677</v>
      </c>
      <c r="G18" s="661">
        <v>102977</v>
      </c>
      <c r="H18" s="637">
        <v>12489</v>
      </c>
      <c r="I18" s="637">
        <v>1766924</v>
      </c>
      <c r="J18" s="661">
        <v>1406021</v>
      </c>
      <c r="K18" s="661">
        <v>85821</v>
      </c>
      <c r="L18" s="661">
        <v>211103</v>
      </c>
      <c r="M18" s="661">
        <v>51488</v>
      </c>
      <c r="N18" s="661">
        <v>12489</v>
      </c>
      <c r="O18" s="637"/>
      <c r="Q18" s="644"/>
      <c r="R18" s="644"/>
      <c r="S18" s="644"/>
      <c r="T18" s="644"/>
      <c r="U18" s="644"/>
      <c r="V18" s="644"/>
      <c r="W18" s="644"/>
      <c r="X18" s="644"/>
      <c r="Y18" s="644"/>
      <c r="Z18" s="644"/>
      <c r="AA18" s="644"/>
      <c r="AB18" s="644"/>
      <c r="AC18" s="644"/>
      <c r="AD18" s="644"/>
      <c r="AE18" s="644"/>
      <c r="AF18" s="644"/>
      <c r="AG18" s="644"/>
    </row>
    <row r="19" spans="1:33">
      <c r="A19" s="501">
        <v>13</v>
      </c>
      <c r="B19" s="505" t="s">
        <v>576</v>
      </c>
      <c r="C19" s="659">
        <v>24252738</v>
      </c>
      <c r="D19" s="637">
        <v>23022759</v>
      </c>
      <c r="E19" s="637">
        <v>790205</v>
      </c>
      <c r="F19" s="661">
        <v>361053</v>
      </c>
      <c r="G19" s="661">
        <v>68088</v>
      </c>
      <c r="H19" s="637">
        <v>10634</v>
      </c>
      <c r="I19" s="637">
        <v>692469</v>
      </c>
      <c r="J19" s="661">
        <v>460455</v>
      </c>
      <c r="K19" s="661">
        <v>79020</v>
      </c>
      <c r="L19" s="661">
        <v>108316</v>
      </c>
      <c r="M19" s="661">
        <v>34044</v>
      </c>
      <c r="N19" s="661">
        <v>10634</v>
      </c>
      <c r="O19" s="637"/>
      <c r="Q19" s="644"/>
      <c r="R19" s="644"/>
      <c r="S19" s="644"/>
      <c r="T19" s="644"/>
      <c r="U19" s="644"/>
      <c r="V19" s="644"/>
      <c r="W19" s="644"/>
      <c r="X19" s="644"/>
      <c r="Y19" s="644"/>
      <c r="Z19" s="644"/>
      <c r="AA19" s="644"/>
      <c r="AB19" s="644"/>
      <c r="AC19" s="644"/>
      <c r="AD19" s="644"/>
      <c r="AE19" s="644"/>
      <c r="AF19" s="644"/>
      <c r="AG19" s="644"/>
    </row>
    <row r="20" spans="1:33">
      <c r="A20" s="501">
        <v>14</v>
      </c>
      <c r="B20" s="505" t="s">
        <v>577</v>
      </c>
      <c r="C20" s="659">
        <v>105898973</v>
      </c>
      <c r="D20" s="637">
        <v>82182933</v>
      </c>
      <c r="E20" s="637">
        <v>6886061</v>
      </c>
      <c r="F20" s="661">
        <v>16820916</v>
      </c>
      <c r="G20" s="661"/>
      <c r="H20" s="637">
        <v>9063</v>
      </c>
      <c r="I20" s="637">
        <v>7371183</v>
      </c>
      <c r="J20" s="661">
        <v>1627239</v>
      </c>
      <c r="K20" s="661">
        <v>688606</v>
      </c>
      <c r="L20" s="661">
        <v>5046275</v>
      </c>
      <c r="M20" s="661"/>
      <c r="N20" s="661">
        <v>9063</v>
      </c>
      <c r="O20" s="637"/>
      <c r="Q20" s="644"/>
      <c r="R20" s="644"/>
      <c r="S20" s="644"/>
      <c r="T20" s="644"/>
      <c r="U20" s="644"/>
      <c r="V20" s="644"/>
      <c r="W20" s="644"/>
      <c r="X20" s="644"/>
      <c r="Y20" s="644"/>
      <c r="Z20" s="644"/>
      <c r="AA20" s="644"/>
      <c r="AB20" s="644"/>
      <c r="AC20" s="644"/>
      <c r="AD20" s="644"/>
      <c r="AE20" s="644"/>
      <c r="AF20" s="644"/>
      <c r="AG20" s="644"/>
    </row>
    <row r="21" spans="1:33">
      <c r="A21" s="501">
        <v>15</v>
      </c>
      <c r="B21" s="505" t="s">
        <v>578</v>
      </c>
      <c r="C21" s="659">
        <v>34735137</v>
      </c>
      <c r="D21" s="637">
        <v>9086118</v>
      </c>
      <c r="E21" s="637">
        <v>22386979</v>
      </c>
      <c r="F21" s="661">
        <v>3262040</v>
      </c>
      <c r="G21" s="661"/>
      <c r="H21" s="637"/>
      <c r="I21" s="637">
        <v>3388936</v>
      </c>
      <c r="J21" s="661">
        <v>171626</v>
      </c>
      <c r="K21" s="661">
        <v>2238698</v>
      </c>
      <c r="L21" s="661">
        <v>978612</v>
      </c>
      <c r="M21" s="661"/>
      <c r="N21" s="661"/>
      <c r="O21" s="637"/>
      <c r="Q21" s="644"/>
      <c r="R21" s="644"/>
      <c r="S21" s="644"/>
      <c r="T21" s="644"/>
      <c r="U21" s="644"/>
      <c r="V21" s="644"/>
      <c r="W21" s="644"/>
      <c r="X21" s="644"/>
      <c r="Y21" s="644"/>
      <c r="Z21" s="644"/>
      <c r="AA21" s="644"/>
      <c r="AB21" s="644"/>
      <c r="AC21" s="644"/>
      <c r="AD21" s="644"/>
      <c r="AE21" s="644"/>
      <c r="AF21" s="644"/>
      <c r="AG21" s="644"/>
    </row>
    <row r="22" spans="1:33">
      <c r="A22" s="501">
        <v>16</v>
      </c>
      <c r="B22" s="505" t="s">
        <v>579</v>
      </c>
      <c r="C22" s="659">
        <v>18047634</v>
      </c>
      <c r="D22" s="637">
        <v>10597091</v>
      </c>
      <c r="E22" s="637">
        <v>7307939</v>
      </c>
      <c r="F22" s="661">
        <v>139497</v>
      </c>
      <c r="G22" s="661">
        <v>3082</v>
      </c>
      <c r="H22" s="637">
        <v>26</v>
      </c>
      <c r="I22" s="637">
        <v>986151</v>
      </c>
      <c r="J22" s="661">
        <v>211942</v>
      </c>
      <c r="K22" s="661">
        <v>730794</v>
      </c>
      <c r="L22" s="661">
        <v>41849</v>
      </c>
      <c r="M22" s="661">
        <v>1541</v>
      </c>
      <c r="N22" s="661">
        <v>26</v>
      </c>
      <c r="O22" s="637"/>
      <c r="Q22" s="644"/>
      <c r="R22" s="644"/>
      <c r="S22" s="644"/>
      <c r="T22" s="644"/>
      <c r="U22" s="644"/>
      <c r="V22" s="644"/>
      <c r="W22" s="644"/>
      <c r="X22" s="644"/>
      <c r="Y22" s="644"/>
      <c r="Z22" s="644"/>
      <c r="AA22" s="644"/>
      <c r="AB22" s="644"/>
      <c r="AC22" s="644"/>
      <c r="AD22" s="644"/>
      <c r="AE22" s="644"/>
      <c r="AF22" s="644"/>
      <c r="AG22" s="644"/>
    </row>
    <row r="23" spans="1:33">
      <c r="A23" s="501">
        <v>17</v>
      </c>
      <c r="B23" s="505" t="s">
        <v>700</v>
      </c>
      <c r="C23" s="659">
        <v>9004428</v>
      </c>
      <c r="D23" s="637">
        <v>8713885</v>
      </c>
      <c r="E23" s="637"/>
      <c r="F23" s="661">
        <v>290544</v>
      </c>
      <c r="G23" s="661"/>
      <c r="H23" s="637"/>
      <c r="I23" s="637">
        <v>261441</v>
      </c>
      <c r="J23" s="661">
        <v>174278</v>
      </c>
      <c r="K23" s="661"/>
      <c r="L23" s="661">
        <v>87163</v>
      </c>
      <c r="M23" s="661"/>
      <c r="N23" s="661"/>
      <c r="O23" s="637"/>
      <c r="Q23" s="644"/>
      <c r="R23" s="644"/>
      <c r="S23" s="644"/>
      <c r="T23" s="644"/>
      <c r="U23" s="644"/>
      <c r="V23" s="644"/>
      <c r="W23" s="644"/>
      <c r="X23" s="644"/>
      <c r="Y23" s="644"/>
      <c r="Z23" s="644"/>
      <c r="AA23" s="644"/>
      <c r="AB23" s="644"/>
      <c r="AC23" s="644"/>
      <c r="AD23" s="644"/>
      <c r="AE23" s="644"/>
      <c r="AF23" s="644"/>
      <c r="AG23" s="644"/>
    </row>
    <row r="24" spans="1:33">
      <c r="A24" s="501">
        <v>18</v>
      </c>
      <c r="B24" s="505" t="s">
        <v>580</v>
      </c>
      <c r="C24" s="659">
        <v>89654667</v>
      </c>
      <c r="D24" s="637">
        <v>88664084</v>
      </c>
      <c r="E24" s="637">
        <v>331041</v>
      </c>
      <c r="F24" s="661">
        <v>525856</v>
      </c>
      <c r="G24" s="661">
        <v>88161</v>
      </c>
      <c r="H24" s="637">
        <v>45524</v>
      </c>
      <c r="I24" s="637">
        <v>2053747</v>
      </c>
      <c r="J24" s="661">
        <v>1773282</v>
      </c>
      <c r="K24" s="661">
        <v>33104</v>
      </c>
      <c r="L24" s="661">
        <v>157757</v>
      </c>
      <c r="M24" s="661">
        <v>44081</v>
      </c>
      <c r="N24" s="661">
        <v>45524</v>
      </c>
      <c r="O24" s="637"/>
      <c r="Q24" s="644"/>
      <c r="R24" s="644"/>
      <c r="S24" s="644"/>
      <c r="T24" s="644"/>
      <c r="U24" s="644"/>
      <c r="V24" s="644"/>
      <c r="W24" s="644"/>
      <c r="X24" s="644"/>
      <c r="Y24" s="644"/>
      <c r="Z24" s="644"/>
      <c r="AA24" s="644"/>
      <c r="AB24" s="644"/>
      <c r="AC24" s="644"/>
      <c r="AD24" s="644"/>
      <c r="AE24" s="644"/>
      <c r="AF24" s="644"/>
      <c r="AG24" s="644"/>
    </row>
    <row r="25" spans="1:33">
      <c r="A25" s="501">
        <v>19</v>
      </c>
      <c r="B25" s="505" t="s">
        <v>581</v>
      </c>
      <c r="C25" s="659">
        <v>15212217</v>
      </c>
      <c r="D25" s="637">
        <v>15212213</v>
      </c>
      <c r="E25" s="637"/>
      <c r="F25" s="661"/>
      <c r="G25" s="661"/>
      <c r="H25" s="637">
        <v>4</v>
      </c>
      <c r="I25" s="637">
        <v>304248</v>
      </c>
      <c r="J25" s="661">
        <v>304244</v>
      </c>
      <c r="K25" s="661"/>
      <c r="L25" s="661"/>
      <c r="M25" s="661"/>
      <c r="N25" s="661">
        <v>4</v>
      </c>
      <c r="O25" s="637"/>
      <c r="Q25" s="644"/>
      <c r="R25" s="644"/>
      <c r="S25" s="644"/>
      <c r="T25" s="644"/>
      <c r="U25" s="644"/>
      <c r="V25" s="644"/>
      <c r="W25" s="644"/>
      <c r="X25" s="644"/>
      <c r="Y25" s="644"/>
      <c r="Z25" s="644"/>
      <c r="AA25" s="644"/>
      <c r="AB25" s="644"/>
      <c r="AC25" s="644"/>
      <c r="AD25" s="644"/>
      <c r="AE25" s="644"/>
      <c r="AF25" s="644"/>
      <c r="AG25" s="644"/>
    </row>
    <row r="26" spans="1:33">
      <c r="A26" s="501">
        <v>20</v>
      </c>
      <c r="B26" s="505" t="s">
        <v>699</v>
      </c>
      <c r="C26" s="659">
        <v>114729378</v>
      </c>
      <c r="D26" s="637">
        <v>113287247</v>
      </c>
      <c r="E26" s="637">
        <v>637209</v>
      </c>
      <c r="F26" s="661">
        <v>694671</v>
      </c>
      <c r="G26" s="661">
        <v>75159</v>
      </c>
      <c r="H26" s="637">
        <v>35092</v>
      </c>
      <c r="I26" s="637">
        <v>2556492</v>
      </c>
      <c r="J26" s="661">
        <v>2211699</v>
      </c>
      <c r="K26" s="661">
        <v>63721</v>
      </c>
      <c r="L26" s="661">
        <v>208401</v>
      </c>
      <c r="M26" s="661">
        <v>37579</v>
      </c>
      <c r="N26" s="661">
        <v>35092</v>
      </c>
      <c r="O26" s="637"/>
      <c r="Q26" s="644"/>
      <c r="R26" s="644"/>
      <c r="S26" s="644"/>
      <c r="T26" s="644"/>
      <c r="U26" s="644"/>
      <c r="V26" s="644"/>
      <c r="W26" s="644"/>
      <c r="X26" s="644"/>
      <c r="Y26" s="644"/>
      <c r="Z26" s="644"/>
      <c r="AA26" s="644"/>
      <c r="AB26" s="644"/>
      <c r="AC26" s="644"/>
      <c r="AD26" s="644"/>
      <c r="AE26" s="644"/>
      <c r="AF26" s="644"/>
      <c r="AG26" s="644"/>
    </row>
    <row r="27" spans="1:33">
      <c r="A27" s="501">
        <v>21</v>
      </c>
      <c r="B27" s="505" t="s">
        <v>582</v>
      </c>
      <c r="C27" s="659">
        <v>29624131</v>
      </c>
      <c r="D27" s="637">
        <v>29073495</v>
      </c>
      <c r="E27" s="637">
        <v>426198</v>
      </c>
      <c r="F27" s="661">
        <v>99509</v>
      </c>
      <c r="G27" s="661">
        <v>24702</v>
      </c>
      <c r="H27" s="637">
        <v>227</v>
      </c>
      <c r="I27" s="637">
        <v>666521</v>
      </c>
      <c r="J27" s="661">
        <v>581470</v>
      </c>
      <c r="K27" s="661">
        <v>42620</v>
      </c>
      <c r="L27" s="661">
        <v>29853</v>
      </c>
      <c r="M27" s="661">
        <v>12351</v>
      </c>
      <c r="N27" s="661">
        <v>227</v>
      </c>
      <c r="O27" s="637"/>
      <c r="Q27" s="644"/>
      <c r="R27" s="644"/>
      <c r="S27" s="644"/>
      <c r="T27" s="644"/>
      <c r="U27" s="644"/>
      <c r="V27" s="644"/>
      <c r="W27" s="644"/>
      <c r="X27" s="644"/>
      <c r="Y27" s="644"/>
      <c r="Z27" s="644"/>
      <c r="AA27" s="644"/>
      <c r="AB27" s="644"/>
      <c r="AC27" s="644"/>
      <c r="AD27" s="644"/>
      <c r="AE27" s="644"/>
      <c r="AF27" s="644"/>
      <c r="AG27" s="644"/>
    </row>
    <row r="28" spans="1:33">
      <c r="A28" s="501">
        <v>22</v>
      </c>
      <c r="B28" s="505" t="s">
        <v>583</v>
      </c>
      <c r="C28" s="659">
        <v>5999662</v>
      </c>
      <c r="D28" s="637">
        <v>5403885</v>
      </c>
      <c r="E28" s="637">
        <v>349641</v>
      </c>
      <c r="F28" s="661">
        <v>212059</v>
      </c>
      <c r="G28" s="661">
        <v>28863</v>
      </c>
      <c r="H28" s="637">
        <v>5214</v>
      </c>
      <c r="I28" s="637">
        <v>226305</v>
      </c>
      <c r="J28" s="661">
        <v>108078</v>
      </c>
      <c r="K28" s="661">
        <v>34964</v>
      </c>
      <c r="L28" s="661">
        <v>63618</v>
      </c>
      <c r="M28" s="661">
        <v>14431</v>
      </c>
      <c r="N28" s="661">
        <v>5214</v>
      </c>
      <c r="O28" s="637"/>
      <c r="Q28" s="644"/>
      <c r="R28" s="644"/>
      <c r="S28" s="644"/>
      <c r="T28" s="644"/>
      <c r="U28" s="644"/>
      <c r="V28" s="644"/>
      <c r="W28" s="644"/>
      <c r="X28" s="644"/>
      <c r="Y28" s="644"/>
      <c r="Z28" s="644"/>
      <c r="AA28" s="644"/>
      <c r="AB28" s="644"/>
      <c r="AC28" s="644"/>
      <c r="AD28" s="644"/>
      <c r="AE28" s="644"/>
      <c r="AF28" s="644"/>
      <c r="AG28" s="644"/>
    </row>
    <row r="29" spans="1:33">
      <c r="A29" s="501">
        <v>23</v>
      </c>
      <c r="B29" s="505" t="s">
        <v>584</v>
      </c>
      <c r="C29" s="659">
        <v>241139662</v>
      </c>
      <c r="D29" s="637">
        <v>231298615</v>
      </c>
      <c r="E29" s="637">
        <v>4324451</v>
      </c>
      <c r="F29" s="661">
        <v>4489376</v>
      </c>
      <c r="G29" s="661">
        <v>569680</v>
      </c>
      <c r="H29" s="637">
        <v>457541</v>
      </c>
      <c r="I29" s="637">
        <v>7079328</v>
      </c>
      <c r="J29" s="661">
        <v>4559573</v>
      </c>
      <c r="K29" s="661">
        <v>430562</v>
      </c>
      <c r="L29" s="661">
        <v>1346813</v>
      </c>
      <c r="M29" s="661">
        <v>284840</v>
      </c>
      <c r="N29" s="661">
        <v>457541</v>
      </c>
      <c r="O29" s="637"/>
      <c r="Q29" s="644"/>
      <c r="R29" s="644"/>
      <c r="S29" s="644"/>
      <c r="T29" s="644"/>
      <c r="U29" s="644"/>
      <c r="V29" s="644"/>
      <c r="W29" s="644"/>
      <c r="X29" s="644"/>
      <c r="Y29" s="644"/>
      <c r="Z29" s="644"/>
      <c r="AA29" s="644"/>
      <c r="AB29" s="644"/>
      <c r="AC29" s="644"/>
      <c r="AD29" s="644"/>
      <c r="AE29" s="644"/>
      <c r="AF29" s="644"/>
      <c r="AG29" s="644"/>
    </row>
    <row r="30" spans="1:33">
      <c r="A30" s="501">
        <v>24</v>
      </c>
      <c r="B30" s="505" t="s">
        <v>698</v>
      </c>
      <c r="C30" s="659">
        <v>101881827</v>
      </c>
      <c r="D30" s="637">
        <v>98377170</v>
      </c>
      <c r="E30" s="637">
        <v>1758147</v>
      </c>
      <c r="F30" s="661">
        <v>1199775</v>
      </c>
      <c r="G30" s="661">
        <v>2648</v>
      </c>
      <c r="H30" s="637">
        <v>544087</v>
      </c>
      <c r="I30" s="637">
        <v>2931734</v>
      </c>
      <c r="J30" s="661">
        <v>1850575</v>
      </c>
      <c r="K30" s="661">
        <v>175815</v>
      </c>
      <c r="L30" s="661">
        <v>359933</v>
      </c>
      <c r="M30" s="661">
        <v>1324</v>
      </c>
      <c r="N30" s="661">
        <v>544087</v>
      </c>
      <c r="O30" s="637"/>
      <c r="Q30" s="644"/>
      <c r="R30" s="644"/>
      <c r="S30" s="644"/>
      <c r="T30" s="644"/>
      <c r="U30" s="644"/>
      <c r="V30" s="644"/>
      <c r="W30" s="644"/>
      <c r="X30" s="644"/>
      <c r="Y30" s="644"/>
      <c r="Z30" s="644"/>
      <c r="AA30" s="644"/>
      <c r="AB30" s="644"/>
      <c r="AC30" s="644"/>
      <c r="AD30" s="644"/>
      <c r="AE30" s="644"/>
      <c r="AF30" s="644"/>
      <c r="AG30" s="644"/>
    </row>
    <row r="31" spans="1:33">
      <c r="A31" s="501">
        <v>25</v>
      </c>
      <c r="B31" s="505" t="s">
        <v>585</v>
      </c>
      <c r="C31" s="659">
        <v>98096792</v>
      </c>
      <c r="D31" s="637">
        <v>87313623</v>
      </c>
      <c r="E31" s="637">
        <v>6833586</v>
      </c>
      <c r="F31" s="661">
        <v>3313449</v>
      </c>
      <c r="G31" s="661">
        <v>440699</v>
      </c>
      <c r="H31" s="637">
        <v>195436</v>
      </c>
      <c r="I31" s="637">
        <v>3542817</v>
      </c>
      <c r="J31" s="661">
        <v>1507846</v>
      </c>
      <c r="K31" s="661">
        <v>636344</v>
      </c>
      <c r="L31" s="661">
        <v>982842</v>
      </c>
      <c r="M31" s="661">
        <v>220349</v>
      </c>
      <c r="N31" s="661">
        <v>195436</v>
      </c>
      <c r="O31" s="637"/>
      <c r="Q31" s="644"/>
      <c r="R31" s="644"/>
      <c r="S31" s="644"/>
      <c r="T31" s="644"/>
      <c r="U31" s="644"/>
      <c r="V31" s="644"/>
      <c r="W31" s="644"/>
      <c r="X31" s="644"/>
      <c r="Y31" s="644"/>
      <c r="Z31" s="644"/>
      <c r="AA31" s="644"/>
      <c r="AB31" s="644"/>
      <c r="AC31" s="644"/>
      <c r="AD31" s="644"/>
      <c r="AE31" s="644"/>
      <c r="AF31" s="644"/>
      <c r="AG31" s="644"/>
    </row>
    <row r="32" spans="1:33">
      <c r="A32" s="501">
        <v>26</v>
      </c>
      <c r="B32" s="505" t="s">
        <v>695</v>
      </c>
      <c r="C32" s="659">
        <v>248995736</v>
      </c>
      <c r="D32" s="637">
        <v>208905067</v>
      </c>
      <c r="E32" s="637">
        <v>18251469</v>
      </c>
      <c r="F32" s="661">
        <v>18310618</v>
      </c>
      <c r="G32" s="661">
        <v>2433861</v>
      </c>
      <c r="H32" s="637">
        <v>1094723</v>
      </c>
      <c r="I32" s="637">
        <v>13804593</v>
      </c>
      <c r="J32" s="661">
        <v>4174609</v>
      </c>
      <c r="K32" s="661">
        <v>1825146</v>
      </c>
      <c r="L32" s="661">
        <v>5493185</v>
      </c>
      <c r="M32" s="661">
        <v>1216931</v>
      </c>
      <c r="N32" s="661">
        <v>1094721</v>
      </c>
      <c r="O32" s="637"/>
      <c r="Q32" s="644"/>
      <c r="R32" s="644"/>
      <c r="S32" s="644"/>
      <c r="T32" s="644"/>
      <c r="U32" s="644"/>
      <c r="V32" s="644"/>
      <c r="W32" s="644"/>
      <c r="X32" s="644"/>
      <c r="Y32" s="644"/>
      <c r="Z32" s="644"/>
      <c r="AA32" s="644"/>
      <c r="AB32" s="644"/>
      <c r="AC32" s="644"/>
      <c r="AD32" s="644"/>
      <c r="AE32" s="644"/>
      <c r="AF32" s="644"/>
      <c r="AG32" s="644"/>
    </row>
    <row r="33" spans="1:33">
      <c r="A33" s="501">
        <v>27</v>
      </c>
      <c r="B33" s="525" t="s">
        <v>108</v>
      </c>
      <c r="C33" s="662">
        <f>SUM(C7:C32)</f>
        <v>2076335113</v>
      </c>
      <c r="D33" s="662">
        <f t="shared" ref="D33:N33" si="0">SUM(D7:D32)</f>
        <v>1855834932</v>
      </c>
      <c r="E33" s="662">
        <f t="shared" si="0"/>
        <v>151319725</v>
      </c>
      <c r="F33" s="662">
        <f t="shared" si="0"/>
        <v>61142071</v>
      </c>
      <c r="G33" s="662">
        <f t="shared" si="0"/>
        <v>4452368</v>
      </c>
      <c r="H33" s="662">
        <f t="shared" si="0"/>
        <v>3586023</v>
      </c>
      <c r="I33" s="662">
        <f t="shared" si="0"/>
        <v>75031486</v>
      </c>
      <c r="J33" s="662">
        <f t="shared" si="0"/>
        <v>36092133</v>
      </c>
      <c r="K33" s="662">
        <f t="shared" si="0"/>
        <v>14795718</v>
      </c>
      <c r="L33" s="662">
        <f t="shared" si="0"/>
        <v>18331429</v>
      </c>
      <c r="M33" s="662">
        <f t="shared" si="0"/>
        <v>2226182</v>
      </c>
      <c r="N33" s="662">
        <f t="shared" si="0"/>
        <v>3586021</v>
      </c>
      <c r="O33" s="556"/>
      <c r="Q33" s="644"/>
      <c r="R33" s="644"/>
      <c r="S33" s="644"/>
      <c r="T33" s="644"/>
      <c r="U33" s="644"/>
      <c r="V33" s="644"/>
      <c r="W33" s="644"/>
      <c r="X33" s="644"/>
      <c r="Y33" s="644"/>
      <c r="Z33" s="644"/>
      <c r="AA33" s="644"/>
      <c r="AB33" s="644"/>
      <c r="AC33" s="644"/>
      <c r="AD33" s="644"/>
      <c r="AE33" s="644"/>
      <c r="AF33" s="644"/>
      <c r="AG33" s="644"/>
    </row>
    <row r="34" spans="1:33">
      <c r="A34" s="507"/>
      <c r="B34" s="507"/>
      <c r="C34" s="507"/>
      <c r="D34" s="507"/>
      <c r="E34" s="507"/>
      <c r="H34" s="507"/>
      <c r="I34" s="507"/>
      <c r="O34" s="507"/>
    </row>
    <row r="35" spans="1:33">
      <c r="A35" s="507"/>
      <c r="B35" s="540"/>
      <c r="C35" s="540"/>
      <c r="D35" s="507"/>
      <c r="E35" s="507"/>
      <c r="H35" s="507"/>
      <c r="I35" s="507"/>
      <c r="O35" s="507"/>
    </row>
    <row r="36" spans="1:33">
      <c r="A36" s="507"/>
      <c r="B36" s="507"/>
      <c r="C36" s="507"/>
      <c r="D36" s="507"/>
      <c r="E36" s="507"/>
      <c r="H36" s="507"/>
      <c r="I36" s="507"/>
      <c r="O36" s="507"/>
    </row>
    <row r="37" spans="1:33">
      <c r="A37" s="507"/>
      <c r="B37" s="507"/>
      <c r="C37" s="507"/>
      <c r="D37" s="507"/>
      <c r="E37" s="507"/>
      <c r="H37" s="507"/>
      <c r="I37" s="507"/>
      <c r="O37" s="507"/>
    </row>
    <row r="38" spans="1:33">
      <c r="A38" s="507"/>
      <c r="B38" s="507"/>
      <c r="C38" s="507"/>
      <c r="D38" s="507"/>
      <c r="E38" s="507"/>
      <c r="H38" s="507"/>
      <c r="I38" s="507"/>
      <c r="O38" s="507"/>
    </row>
    <row r="39" spans="1:33">
      <c r="A39" s="507"/>
      <c r="B39" s="507"/>
      <c r="C39" s="507"/>
      <c r="D39" s="507"/>
      <c r="E39" s="507"/>
      <c r="H39" s="507"/>
      <c r="I39" s="507"/>
      <c r="O39" s="507"/>
    </row>
    <row r="40" spans="1:33">
      <c r="A40" s="507"/>
      <c r="B40" s="507"/>
      <c r="C40" s="507"/>
      <c r="D40" s="507"/>
      <c r="E40" s="507"/>
      <c r="H40" s="507"/>
      <c r="I40" s="507"/>
      <c r="O40" s="507"/>
    </row>
    <row r="41" spans="1:33">
      <c r="A41" s="541"/>
      <c r="B41" s="541"/>
      <c r="C41" s="541"/>
      <c r="D41" s="507"/>
      <c r="E41" s="507"/>
      <c r="H41" s="507"/>
      <c r="I41" s="507"/>
      <c r="O41" s="507"/>
    </row>
    <row r="42" spans="1:33">
      <c r="A42" s="541"/>
      <c r="B42" s="541"/>
      <c r="C42" s="541"/>
      <c r="D42" s="507"/>
      <c r="E42" s="507"/>
      <c r="H42" s="507"/>
      <c r="I42" s="507"/>
      <c r="O42" s="507"/>
    </row>
    <row r="43" spans="1:33">
      <c r="A43" s="507"/>
      <c r="B43" s="507"/>
      <c r="C43" s="507"/>
      <c r="D43" s="507"/>
      <c r="E43" s="507"/>
      <c r="H43" s="507"/>
      <c r="I43" s="507"/>
      <c r="O43" s="507"/>
    </row>
    <row r="44" spans="1:33">
      <c r="A44" s="507"/>
      <c r="B44" s="507"/>
      <c r="C44" s="507"/>
      <c r="D44" s="507"/>
      <c r="E44" s="507"/>
      <c r="H44" s="507"/>
      <c r="I44" s="507"/>
      <c r="O44" s="507"/>
    </row>
    <row r="45" spans="1:33">
      <c r="A45" s="507"/>
      <c r="B45" s="507"/>
      <c r="C45" s="507"/>
      <c r="D45" s="507"/>
      <c r="E45" s="507"/>
      <c r="H45" s="507"/>
      <c r="I45" s="507"/>
      <c r="O45" s="507"/>
    </row>
    <row r="46" spans="1:33">
      <c r="A46" s="507"/>
      <c r="B46" s="507"/>
      <c r="C46" s="507"/>
      <c r="D46" s="507"/>
      <c r="E46" s="507"/>
      <c r="H46" s="507"/>
      <c r="I46" s="507"/>
      <c r="O46" s="507"/>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election activeCell="K20" sqref="K20"/>
    </sheetView>
  </sheetViews>
  <sheetFormatPr defaultColWidth="8.7109375" defaultRowHeight="12"/>
  <cols>
    <col min="1" max="1" width="11.85546875" style="551" bestFit="1" customWidth="1"/>
    <col min="2" max="2" width="49.85546875" style="551" customWidth="1"/>
    <col min="3" max="3" width="13.7109375" style="551" customWidth="1"/>
    <col min="4" max="4" width="14.42578125" style="551" customWidth="1"/>
    <col min="5" max="5" width="18" style="551" customWidth="1"/>
    <col min="6" max="6" width="16.85546875" style="551" customWidth="1"/>
    <col min="7" max="7" width="18.28515625" style="551" customWidth="1"/>
    <col min="8" max="8" width="18.42578125" style="551" customWidth="1"/>
    <col min="9" max="9" width="19.5703125" style="551" customWidth="1"/>
    <col min="10" max="10" width="19.140625" style="551" bestFit="1" customWidth="1"/>
    <col min="11" max="11" width="14.7109375" style="551" customWidth="1"/>
    <col min="12" max="16384" width="8.7109375" style="551"/>
  </cols>
  <sheetData>
    <row r="1" spans="1:11" s="504" customFormat="1" ht="13.5">
      <c r="A1" s="495" t="s">
        <v>30</v>
      </c>
      <c r="B1" s="3" t="str">
        <f>'Info '!C2</f>
        <v>JSC "BASISBANK"</v>
      </c>
    </row>
    <row r="2" spans="1:11" s="504" customFormat="1" ht="13.5">
      <c r="A2" s="496" t="s">
        <v>31</v>
      </c>
      <c r="B2" s="642">
        <f>'1. key ratios '!B2</f>
        <v>44926</v>
      </c>
    </row>
    <row r="3" spans="1:11" s="504" customFormat="1" ht="12.75">
      <c r="A3" s="497" t="s">
        <v>676</v>
      </c>
    </row>
    <row r="4" spans="1:11">
      <c r="C4" s="552" t="s">
        <v>0</v>
      </c>
      <c r="D4" s="552" t="s">
        <v>1</v>
      </c>
      <c r="E4" s="552" t="s">
        <v>2</v>
      </c>
      <c r="F4" s="552" t="s">
        <v>3</v>
      </c>
      <c r="G4" s="552" t="s">
        <v>4</v>
      </c>
      <c r="H4" s="552" t="s">
        <v>5</v>
      </c>
      <c r="I4" s="552" t="s">
        <v>8</v>
      </c>
      <c r="J4" s="552" t="s">
        <v>9</v>
      </c>
      <c r="K4" s="552" t="s">
        <v>10</v>
      </c>
    </row>
    <row r="5" spans="1:11" ht="105" customHeight="1">
      <c r="A5" s="781" t="s">
        <v>677</v>
      </c>
      <c r="B5" s="782"/>
      <c r="C5" s="528" t="s">
        <v>678</v>
      </c>
      <c r="D5" s="528" t="s">
        <v>679</v>
      </c>
      <c r="E5" s="528" t="s">
        <v>680</v>
      </c>
      <c r="F5" s="553" t="s">
        <v>681</v>
      </c>
      <c r="G5" s="528" t="s">
        <v>682</v>
      </c>
      <c r="H5" s="528" t="s">
        <v>683</v>
      </c>
      <c r="I5" s="528" t="s">
        <v>684</v>
      </c>
      <c r="J5" s="528" t="s">
        <v>685</v>
      </c>
      <c r="K5" s="528" t="s">
        <v>686</v>
      </c>
    </row>
    <row r="6" spans="1:11" ht="12.75">
      <c r="A6" s="501">
        <v>1</v>
      </c>
      <c r="B6" s="501" t="s">
        <v>632</v>
      </c>
      <c r="C6" s="637">
        <v>50165654.6241</v>
      </c>
      <c r="D6" s="637">
        <v>14792523.865300002</v>
      </c>
      <c r="E6" s="637">
        <v>745896.53</v>
      </c>
      <c r="F6" s="637"/>
      <c r="G6" s="637">
        <v>1503144523.2406001</v>
      </c>
      <c r="H6" s="637">
        <v>14949463.4377</v>
      </c>
      <c r="I6" s="637">
        <v>141681011.29370001</v>
      </c>
      <c r="J6" s="637">
        <v>43183653.783799998</v>
      </c>
      <c r="K6" s="637">
        <v>307672385.78820002</v>
      </c>
    </row>
    <row r="7" spans="1:11" ht="12.75">
      <c r="A7" s="501">
        <v>2</v>
      </c>
      <c r="B7" s="501" t="s">
        <v>687</v>
      </c>
      <c r="C7" s="637"/>
      <c r="D7" s="637"/>
      <c r="E7" s="637"/>
      <c r="F7" s="637"/>
      <c r="G7" s="637"/>
      <c r="H7" s="637"/>
      <c r="I7" s="637"/>
      <c r="J7" s="637"/>
      <c r="K7" s="637">
        <v>32950000</v>
      </c>
    </row>
    <row r="8" spans="1:11" ht="12.75">
      <c r="A8" s="501">
        <v>3</v>
      </c>
      <c r="B8" s="501" t="s">
        <v>640</v>
      </c>
      <c r="C8" s="637">
        <v>24254576.0724</v>
      </c>
      <c r="D8" s="637"/>
      <c r="E8" s="637">
        <v>17245016.804499999</v>
      </c>
      <c r="F8" s="637"/>
      <c r="G8" s="637">
        <v>219371265.95070001</v>
      </c>
      <c r="H8" s="637">
        <v>271.62889999999999</v>
      </c>
      <c r="I8" s="637">
        <v>38037681.266900003</v>
      </c>
      <c r="J8" s="637">
        <v>25858187.721900001</v>
      </c>
      <c r="K8" s="637">
        <v>76945587.912200004</v>
      </c>
    </row>
    <row r="9" spans="1:11" ht="12.75">
      <c r="A9" s="501">
        <v>4</v>
      </c>
      <c r="B9" s="526" t="s">
        <v>688</v>
      </c>
      <c r="C9" s="637">
        <v>39060.42</v>
      </c>
      <c r="D9" s="637"/>
      <c r="E9" s="637">
        <v>148551.1808</v>
      </c>
      <c r="F9" s="637"/>
      <c r="G9" s="637">
        <v>59103287.158100002</v>
      </c>
      <c r="H9" s="637"/>
      <c r="I9" s="637">
        <v>2317428.4</v>
      </c>
      <c r="J9" s="637">
        <v>187178.04699999999</v>
      </c>
      <c r="K9" s="637">
        <v>7384953.0138999997</v>
      </c>
    </row>
    <row r="10" spans="1:11" ht="12.75">
      <c r="A10" s="501">
        <v>5</v>
      </c>
      <c r="B10" s="526" t="s">
        <v>689</v>
      </c>
      <c r="C10" s="637"/>
      <c r="D10" s="637"/>
      <c r="E10" s="637"/>
      <c r="F10" s="637"/>
      <c r="G10" s="637"/>
      <c r="H10" s="637"/>
      <c r="I10" s="637"/>
      <c r="J10" s="637"/>
      <c r="K10" s="637"/>
    </row>
    <row r="11" spans="1:11" ht="12.75">
      <c r="A11" s="501">
        <v>6</v>
      </c>
      <c r="B11" s="526" t="s">
        <v>690</v>
      </c>
      <c r="C11" s="637"/>
      <c r="D11" s="637"/>
      <c r="E11" s="637"/>
      <c r="F11" s="637"/>
      <c r="G11" s="637"/>
      <c r="H11" s="637"/>
      <c r="I11" s="637"/>
      <c r="J11" s="637"/>
      <c r="K11" s="637"/>
    </row>
    <row r="19" spans="3:11">
      <c r="C19" s="677"/>
      <c r="D19" s="677"/>
      <c r="E19" s="677"/>
      <c r="F19" s="677"/>
      <c r="G19" s="677"/>
      <c r="H19" s="677"/>
      <c r="I19" s="677"/>
      <c r="J19" s="677"/>
      <c r="K19" s="677"/>
    </row>
    <row r="20" spans="3:11">
      <c r="C20" s="677"/>
      <c r="D20" s="677"/>
      <c r="E20" s="677"/>
      <c r="F20" s="677"/>
      <c r="G20" s="677"/>
      <c r="H20" s="677"/>
      <c r="I20" s="677"/>
      <c r="J20" s="677"/>
      <c r="K20" s="677"/>
    </row>
    <row r="21" spans="3:11">
      <c r="C21" s="677"/>
      <c r="D21" s="677"/>
      <c r="E21" s="677"/>
      <c r="F21" s="677"/>
      <c r="G21" s="677"/>
      <c r="H21" s="677"/>
      <c r="I21" s="677"/>
      <c r="J21" s="677"/>
      <c r="K21" s="677"/>
    </row>
    <row r="22" spans="3:11">
      <c r="C22" s="677"/>
      <c r="D22" s="677"/>
      <c r="E22" s="677"/>
      <c r="F22" s="677"/>
      <c r="G22" s="677"/>
      <c r="H22" s="677"/>
      <c r="I22" s="677"/>
      <c r="J22" s="677"/>
      <c r="K22" s="677"/>
    </row>
    <row r="23" spans="3:11">
      <c r="C23" s="677"/>
      <c r="D23" s="677"/>
      <c r="E23" s="677"/>
      <c r="F23" s="677"/>
      <c r="G23" s="677"/>
      <c r="H23" s="677"/>
      <c r="I23" s="677"/>
      <c r="J23" s="677"/>
      <c r="K23" s="677"/>
    </row>
    <row r="24" spans="3:11">
      <c r="C24" s="677"/>
      <c r="D24" s="677"/>
      <c r="E24" s="677"/>
      <c r="F24" s="677"/>
      <c r="G24" s="677"/>
      <c r="H24" s="677"/>
      <c r="I24" s="677"/>
      <c r="J24" s="677"/>
      <c r="K24" s="677"/>
    </row>
    <row r="25" spans="3:11">
      <c r="C25" s="677"/>
      <c r="D25" s="677"/>
      <c r="E25" s="677"/>
      <c r="F25" s="677"/>
      <c r="G25" s="677"/>
      <c r="H25" s="677"/>
      <c r="I25" s="677"/>
      <c r="J25" s="677"/>
      <c r="K25" s="677"/>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zoomScale="90" zoomScaleNormal="90" workbookViewId="0">
      <selection activeCell="B34" sqref="B34"/>
    </sheetView>
  </sheetViews>
  <sheetFormatPr defaultRowHeight="15"/>
  <cols>
    <col min="1" max="1" width="10" bestFit="1" customWidth="1"/>
    <col min="2" max="2" width="71.7109375" customWidth="1"/>
    <col min="3" max="4" width="11.5703125" bestFit="1" customWidth="1"/>
    <col min="5" max="5" width="10.5703125" bestFit="1" customWidth="1"/>
    <col min="6" max="6" width="11" bestFit="1" customWidth="1"/>
    <col min="7" max="8" width="9.85546875" customWidth="1"/>
    <col min="9" max="9" width="10.5703125" bestFit="1" customWidth="1"/>
    <col min="10" max="14" width="11.85546875" customWidth="1"/>
    <col min="15" max="15" width="12.42578125" bestFit="1" customWidth="1"/>
    <col min="16" max="16" width="15.140625" customWidth="1"/>
    <col min="17" max="17" width="14.42578125" customWidth="1"/>
    <col min="18" max="18" width="15.85546875" customWidth="1"/>
    <col min="19" max="19" width="13.42578125" customWidth="1"/>
  </cols>
  <sheetData>
    <row r="1" spans="1:19">
      <c r="A1" s="495" t="s">
        <v>30</v>
      </c>
      <c r="B1" s="3" t="str">
        <f>'Info '!C2</f>
        <v>JSC "BASISBANK"</v>
      </c>
    </row>
    <row r="2" spans="1:19">
      <c r="A2" s="496" t="s">
        <v>31</v>
      </c>
      <c r="B2" s="642">
        <f>'1. key ratios '!B2</f>
        <v>44926</v>
      </c>
    </row>
    <row r="3" spans="1:19">
      <c r="A3" s="497" t="s">
        <v>716</v>
      </c>
      <c r="B3" s="504"/>
    </row>
    <row r="4" spans="1:19">
      <c r="A4" s="497"/>
      <c r="B4" s="504"/>
    </row>
    <row r="5" spans="1:19">
      <c r="A5" s="785" t="s">
        <v>717</v>
      </c>
      <c r="B5" s="785"/>
      <c r="C5" s="783" t="s">
        <v>736</v>
      </c>
      <c r="D5" s="783"/>
      <c r="E5" s="783"/>
      <c r="F5" s="783"/>
      <c r="G5" s="783"/>
      <c r="H5" s="783"/>
      <c r="I5" s="783" t="s">
        <v>738</v>
      </c>
      <c r="J5" s="783"/>
      <c r="K5" s="783"/>
      <c r="L5" s="783"/>
      <c r="M5" s="783"/>
      <c r="N5" s="784"/>
      <c r="O5" s="786" t="s">
        <v>718</v>
      </c>
      <c r="P5" s="786" t="s">
        <v>732</v>
      </c>
      <c r="Q5" s="786" t="s">
        <v>733</v>
      </c>
      <c r="R5" s="786" t="s">
        <v>737</v>
      </c>
      <c r="S5" s="786" t="s">
        <v>734</v>
      </c>
    </row>
    <row r="6" spans="1:19" ht="66.75" customHeight="1">
      <c r="A6" s="785"/>
      <c r="B6" s="785"/>
      <c r="C6" s="668"/>
      <c r="D6" s="639" t="s">
        <v>671</v>
      </c>
      <c r="E6" s="639" t="s">
        <v>672</v>
      </c>
      <c r="F6" s="639" t="s">
        <v>673</v>
      </c>
      <c r="G6" s="639" t="s">
        <v>674</v>
      </c>
      <c r="H6" s="639" t="s">
        <v>675</v>
      </c>
      <c r="I6" s="668"/>
      <c r="J6" s="639" t="s">
        <v>671</v>
      </c>
      <c r="K6" s="639" t="s">
        <v>672</v>
      </c>
      <c r="L6" s="639" t="s">
        <v>673</v>
      </c>
      <c r="M6" s="639" t="s">
        <v>674</v>
      </c>
      <c r="N6" s="630" t="s">
        <v>675</v>
      </c>
      <c r="O6" s="786"/>
      <c r="P6" s="786"/>
      <c r="Q6" s="786"/>
      <c r="R6" s="786"/>
      <c r="S6" s="786"/>
    </row>
    <row r="7" spans="1:19">
      <c r="A7" s="557">
        <v>1</v>
      </c>
      <c r="B7" s="560" t="s">
        <v>726</v>
      </c>
      <c r="C7" s="663">
        <v>10379156.695300002</v>
      </c>
      <c r="D7" s="663">
        <v>7346198.3968000002</v>
      </c>
      <c r="E7" s="663">
        <v>730937.89850000001</v>
      </c>
      <c r="F7" s="663">
        <v>1542979.42</v>
      </c>
      <c r="G7" s="663">
        <v>712665.38</v>
      </c>
      <c r="H7" s="663">
        <v>46375.6</v>
      </c>
      <c r="I7" s="663">
        <v>1085619.7952000001</v>
      </c>
      <c r="J7" s="663">
        <v>146923.6262</v>
      </c>
      <c r="K7" s="663">
        <v>73093.808999999994</v>
      </c>
      <c r="L7" s="663">
        <v>462893.94</v>
      </c>
      <c r="M7" s="663">
        <v>356332.82</v>
      </c>
      <c r="N7" s="663">
        <v>46375.6</v>
      </c>
      <c r="O7" s="663">
        <v>743</v>
      </c>
      <c r="P7" s="664">
        <v>0.13</v>
      </c>
      <c r="Q7" s="664">
        <v>0.13</v>
      </c>
      <c r="R7" s="664">
        <v>0.23451469999999999</v>
      </c>
      <c r="S7" s="669">
        <v>37.252901399999999</v>
      </c>
    </row>
    <row r="8" spans="1:19">
      <c r="A8" s="557">
        <v>2</v>
      </c>
      <c r="B8" s="561" t="s">
        <v>725</v>
      </c>
      <c r="C8" s="663">
        <v>207079150.2861</v>
      </c>
      <c r="D8" s="663">
        <v>191187083.9772</v>
      </c>
      <c r="E8" s="663">
        <v>7799198.5245000003</v>
      </c>
      <c r="F8" s="663">
        <v>4621794.8786000004</v>
      </c>
      <c r="G8" s="663">
        <v>2264600.63</v>
      </c>
      <c r="H8" s="663">
        <v>1206472.2757999999</v>
      </c>
      <c r="I8" s="663">
        <v>7948245.9090999989</v>
      </c>
      <c r="J8" s="663">
        <v>3501221.3075999999</v>
      </c>
      <c r="K8" s="663">
        <v>732905.33089999994</v>
      </c>
      <c r="L8" s="663">
        <v>1375345.8448000001</v>
      </c>
      <c r="M8" s="663">
        <v>1132301.1499999999</v>
      </c>
      <c r="N8" s="663">
        <v>1206472.2757999999</v>
      </c>
      <c r="O8" s="663">
        <v>23741</v>
      </c>
      <c r="P8" s="664">
        <v>0.13763130000000001</v>
      </c>
      <c r="Q8" s="664">
        <v>0.13792740000000001</v>
      </c>
      <c r="R8" s="664">
        <v>0.1497907</v>
      </c>
      <c r="S8" s="669">
        <v>49.563124600000002</v>
      </c>
    </row>
    <row r="9" spans="1:19">
      <c r="A9" s="557">
        <v>3</v>
      </c>
      <c r="B9" s="561" t="s">
        <v>724</v>
      </c>
      <c r="C9" s="663">
        <v>0</v>
      </c>
      <c r="D9" s="663"/>
      <c r="E9" s="663"/>
      <c r="F9" s="663"/>
      <c r="G9" s="663"/>
      <c r="H9" s="663"/>
      <c r="I9" s="663">
        <v>0</v>
      </c>
      <c r="J9" s="663"/>
      <c r="K9" s="663"/>
      <c r="L9" s="663"/>
      <c r="M9" s="663"/>
      <c r="N9" s="663"/>
      <c r="O9" s="663"/>
      <c r="P9" s="664"/>
      <c r="Q9" s="664"/>
      <c r="R9" s="664"/>
      <c r="S9" s="669"/>
    </row>
    <row r="10" spans="1:19">
      <c r="A10" s="557">
        <v>4</v>
      </c>
      <c r="B10" s="561" t="s">
        <v>723</v>
      </c>
      <c r="C10" s="663">
        <v>155513.18</v>
      </c>
      <c r="D10" s="663">
        <v>155513.18</v>
      </c>
      <c r="E10" s="663"/>
      <c r="F10" s="663"/>
      <c r="G10" s="663"/>
      <c r="H10" s="663"/>
      <c r="I10" s="663">
        <v>3110.28</v>
      </c>
      <c r="J10" s="663">
        <v>3110.28</v>
      </c>
      <c r="K10" s="663"/>
      <c r="L10" s="663"/>
      <c r="M10" s="663"/>
      <c r="N10" s="663"/>
      <c r="O10" s="663">
        <v>73</v>
      </c>
      <c r="P10" s="664">
        <v>2.8924100000000001E-2</v>
      </c>
      <c r="Q10" s="664">
        <v>2.8924100000000001E-2</v>
      </c>
      <c r="R10" s="664">
        <v>1.22132E-2</v>
      </c>
      <c r="S10" s="669">
        <v>15.841388800000001</v>
      </c>
    </row>
    <row r="11" spans="1:19">
      <c r="A11" s="557">
        <v>5</v>
      </c>
      <c r="B11" s="561" t="s">
        <v>722</v>
      </c>
      <c r="C11" s="663">
        <v>1669529.1860999998</v>
      </c>
      <c r="D11" s="663">
        <v>1569214.0325</v>
      </c>
      <c r="E11" s="663">
        <v>28114</v>
      </c>
      <c r="F11" s="663">
        <v>20182.21</v>
      </c>
      <c r="G11" s="663">
        <v>21314.71</v>
      </c>
      <c r="H11" s="663">
        <v>30704.2336</v>
      </c>
      <c r="I11" s="663">
        <v>81612.177800000005</v>
      </c>
      <c r="J11" s="663">
        <v>31384.3842</v>
      </c>
      <c r="K11" s="663">
        <v>2811.46</v>
      </c>
      <c r="L11" s="663">
        <v>6054.68</v>
      </c>
      <c r="M11" s="663">
        <v>10657.42</v>
      </c>
      <c r="N11" s="663">
        <v>30704.2336</v>
      </c>
      <c r="O11" s="663">
        <v>3494</v>
      </c>
      <c r="P11" s="664">
        <v>0.1791836</v>
      </c>
      <c r="Q11" s="664">
        <v>0.18834909999999999</v>
      </c>
      <c r="R11" s="664">
        <v>0.17893580000000001</v>
      </c>
      <c r="S11" s="669">
        <v>8.4258883000000004</v>
      </c>
    </row>
    <row r="12" spans="1:19">
      <c r="A12" s="557">
        <v>6</v>
      </c>
      <c r="B12" s="561" t="s">
        <v>721</v>
      </c>
      <c r="C12" s="663">
        <v>28717566.990600001</v>
      </c>
      <c r="D12" s="663">
        <v>26919421.598499998</v>
      </c>
      <c r="E12" s="663">
        <v>376498.74349999998</v>
      </c>
      <c r="F12" s="663">
        <v>559930.64430000004</v>
      </c>
      <c r="G12" s="663">
        <v>482455.93819999998</v>
      </c>
      <c r="H12" s="663">
        <v>379260.0661</v>
      </c>
      <c r="I12" s="663">
        <v>1364505.3641000001</v>
      </c>
      <c r="J12" s="663">
        <v>538388.78720000002</v>
      </c>
      <c r="K12" s="663">
        <v>37649.9211</v>
      </c>
      <c r="L12" s="663">
        <v>167979.41380000001</v>
      </c>
      <c r="M12" s="663">
        <v>241228.49280000001</v>
      </c>
      <c r="N12" s="663">
        <v>379258.74920000002</v>
      </c>
      <c r="O12" s="663">
        <v>25965</v>
      </c>
      <c r="P12" s="664">
        <v>0.16788049999999999</v>
      </c>
      <c r="Q12" s="664">
        <v>0.1792135</v>
      </c>
      <c r="R12" s="664">
        <v>0.1796981</v>
      </c>
      <c r="S12" s="669">
        <v>18.347301399999999</v>
      </c>
    </row>
    <row r="13" spans="1:19">
      <c r="A13" s="557">
        <v>7</v>
      </c>
      <c r="B13" s="561" t="s">
        <v>720</v>
      </c>
      <c r="C13" s="663">
        <v>497701796.47709996</v>
      </c>
      <c r="D13" s="663">
        <v>442257800.72300005</v>
      </c>
      <c r="E13" s="663">
        <v>29265137.0746</v>
      </c>
      <c r="F13" s="663">
        <v>24955743.884499997</v>
      </c>
      <c r="G13" s="663">
        <v>971328.59</v>
      </c>
      <c r="H13" s="663">
        <v>251786.20499999999</v>
      </c>
      <c r="I13" s="663">
        <v>19942572.894499999</v>
      </c>
      <c r="J13" s="663">
        <v>8801262.5620000008</v>
      </c>
      <c r="K13" s="663">
        <v>2917137.1483999998</v>
      </c>
      <c r="L13" s="663">
        <v>7486722.6931999996</v>
      </c>
      <c r="M13" s="663">
        <v>485664.33999999997</v>
      </c>
      <c r="N13" s="663">
        <v>251786.15090000001</v>
      </c>
      <c r="O13" s="663">
        <v>8104</v>
      </c>
      <c r="P13" s="664">
        <v>0.11210879999999999</v>
      </c>
      <c r="Q13" s="664">
        <v>0.11242870000000001</v>
      </c>
      <c r="R13" s="664">
        <v>0.1124424</v>
      </c>
      <c r="S13" s="669">
        <v>109.4040105</v>
      </c>
    </row>
    <row r="14" spans="1:19">
      <c r="A14" s="565">
        <v>7.1</v>
      </c>
      <c r="B14" s="562" t="s">
        <v>729</v>
      </c>
      <c r="C14" s="663">
        <v>400654686.73759997</v>
      </c>
      <c r="D14" s="663">
        <v>352622385.5043</v>
      </c>
      <c r="E14" s="663">
        <v>25876698.3882</v>
      </c>
      <c r="F14" s="663">
        <v>21068710.905099999</v>
      </c>
      <c r="G14" s="663">
        <v>894729.88</v>
      </c>
      <c r="H14" s="663">
        <v>192162.06</v>
      </c>
      <c r="I14" s="663">
        <v>16569694.003799999</v>
      </c>
      <c r="J14" s="663">
        <v>7031260.6759000001</v>
      </c>
      <c r="K14" s="663">
        <v>2578293.3903000001</v>
      </c>
      <c r="L14" s="663">
        <v>6320612.8975999998</v>
      </c>
      <c r="M14" s="663">
        <v>447364.98</v>
      </c>
      <c r="N14" s="663">
        <v>192162.06</v>
      </c>
      <c r="O14" s="663">
        <v>6432</v>
      </c>
      <c r="P14" s="664">
        <v>0.10938870000000001</v>
      </c>
      <c r="Q14" s="664">
        <v>0.109542</v>
      </c>
      <c r="R14" s="664">
        <v>0.1098401</v>
      </c>
      <c r="S14" s="669">
        <v>110.419416</v>
      </c>
    </row>
    <row r="15" spans="1:19">
      <c r="A15" s="565">
        <v>7.2</v>
      </c>
      <c r="B15" s="562" t="s">
        <v>731</v>
      </c>
      <c r="C15" s="663">
        <v>78278213.676799998</v>
      </c>
      <c r="D15" s="663">
        <v>71733038.833100006</v>
      </c>
      <c r="E15" s="663">
        <v>2898166.2083999999</v>
      </c>
      <c r="F15" s="663">
        <v>3510785.7803000002</v>
      </c>
      <c r="G15" s="663">
        <v>76598.710000000006</v>
      </c>
      <c r="H15" s="663">
        <v>59624.144999999997</v>
      </c>
      <c r="I15" s="663">
        <v>2854007.003</v>
      </c>
      <c r="J15" s="663">
        <v>1413031.3426000001</v>
      </c>
      <c r="K15" s="663">
        <v>289816.54499999998</v>
      </c>
      <c r="L15" s="663">
        <v>1053235.6645</v>
      </c>
      <c r="M15" s="663">
        <v>38299.360000000001</v>
      </c>
      <c r="N15" s="663">
        <v>59624.090900000003</v>
      </c>
      <c r="O15" s="663">
        <v>1191</v>
      </c>
      <c r="P15" s="664">
        <v>0.12636600000000001</v>
      </c>
      <c r="Q15" s="664">
        <v>0.12767909999999999</v>
      </c>
      <c r="R15" s="664">
        <v>0.12536230000000001</v>
      </c>
      <c r="S15" s="669">
        <v>108.8134597</v>
      </c>
    </row>
    <row r="16" spans="1:19">
      <c r="A16" s="565">
        <v>7.3</v>
      </c>
      <c r="B16" s="562" t="s">
        <v>728</v>
      </c>
      <c r="C16" s="663">
        <v>18768896.0627</v>
      </c>
      <c r="D16" s="663">
        <v>17902376.385600001</v>
      </c>
      <c r="E16" s="663">
        <v>490272.478</v>
      </c>
      <c r="F16" s="663">
        <v>376247.19910000003</v>
      </c>
      <c r="G16" s="663"/>
      <c r="H16" s="663"/>
      <c r="I16" s="663">
        <v>518871.88770000002</v>
      </c>
      <c r="J16" s="663">
        <v>356970.54350000003</v>
      </c>
      <c r="K16" s="663">
        <v>49027.213100000001</v>
      </c>
      <c r="L16" s="663">
        <v>112874.1311</v>
      </c>
      <c r="M16" s="663"/>
      <c r="N16" s="663"/>
      <c r="O16" s="663">
        <v>481</v>
      </c>
      <c r="P16" s="664">
        <v>0.11162999999999999</v>
      </c>
      <c r="Q16" s="664">
        <v>0.11162999999999999</v>
      </c>
      <c r="R16" s="664">
        <v>0.1141086</v>
      </c>
      <c r="S16" s="669">
        <v>90.191388900000007</v>
      </c>
    </row>
    <row r="17" spans="1:19">
      <c r="A17" s="557">
        <v>8</v>
      </c>
      <c r="B17" s="561" t="s">
        <v>727</v>
      </c>
      <c r="C17" s="663">
        <v>0</v>
      </c>
      <c r="D17" s="663"/>
      <c r="E17" s="663"/>
      <c r="F17" s="663"/>
      <c r="G17" s="663"/>
      <c r="H17" s="663"/>
      <c r="I17" s="663">
        <v>0</v>
      </c>
      <c r="J17" s="663"/>
      <c r="K17" s="663"/>
      <c r="L17" s="663"/>
      <c r="M17" s="663"/>
      <c r="N17" s="663"/>
      <c r="O17" s="663"/>
      <c r="P17" s="664"/>
      <c r="Q17" s="664"/>
      <c r="R17" s="664"/>
      <c r="S17" s="669"/>
    </row>
    <row r="18" spans="1:19">
      <c r="A18" s="558">
        <v>9</v>
      </c>
      <c r="B18" s="563" t="s">
        <v>719</v>
      </c>
      <c r="C18" s="665">
        <v>0</v>
      </c>
      <c r="D18" s="665"/>
      <c r="E18" s="665"/>
      <c r="F18" s="665"/>
      <c r="G18" s="665"/>
      <c r="H18" s="665"/>
      <c r="I18" s="665">
        <v>0</v>
      </c>
      <c r="J18" s="665"/>
      <c r="K18" s="665"/>
      <c r="L18" s="665"/>
      <c r="M18" s="665"/>
      <c r="N18" s="665"/>
      <c r="O18" s="665"/>
      <c r="P18" s="666"/>
      <c r="Q18" s="666"/>
      <c r="R18" s="666"/>
      <c r="S18" s="670"/>
    </row>
    <row r="19" spans="1:19">
      <c r="A19" s="559">
        <v>10</v>
      </c>
      <c r="B19" s="564" t="s">
        <v>730</v>
      </c>
      <c r="C19" s="663">
        <v>745702712.81519997</v>
      </c>
      <c r="D19" s="663">
        <v>669435231.90799999</v>
      </c>
      <c r="E19" s="663">
        <v>38199886.241099998</v>
      </c>
      <c r="F19" s="663">
        <v>31700631.037399996</v>
      </c>
      <c r="G19" s="663">
        <v>4452365.2481999993</v>
      </c>
      <c r="H19" s="663">
        <v>1914598.3805</v>
      </c>
      <c r="I19" s="663">
        <v>30425666.420699999</v>
      </c>
      <c r="J19" s="663">
        <v>13022290.9472</v>
      </c>
      <c r="K19" s="663">
        <v>3763597.6694</v>
      </c>
      <c r="L19" s="663">
        <v>9498996.5717999991</v>
      </c>
      <c r="M19" s="663">
        <v>2226184.2227999996</v>
      </c>
      <c r="N19" s="663">
        <v>1914597.0094999999</v>
      </c>
      <c r="O19" s="663">
        <v>62120</v>
      </c>
      <c r="P19" s="664">
        <v>0.13613729999999999</v>
      </c>
      <c r="Q19" s="664">
        <v>0.13885749999999999</v>
      </c>
      <c r="R19" s="664">
        <v>0.12723100000000001</v>
      </c>
      <c r="S19" s="669">
        <v>88.029901899999999</v>
      </c>
    </row>
    <row r="20" spans="1:19" ht="25.5">
      <c r="A20" s="565">
        <v>10.1</v>
      </c>
      <c r="B20" s="562" t="s">
        <v>735</v>
      </c>
      <c r="C20" s="667"/>
      <c r="D20" s="667"/>
      <c r="E20" s="667"/>
      <c r="F20" s="667"/>
      <c r="G20" s="667"/>
      <c r="H20" s="667"/>
      <c r="I20" s="667"/>
      <c r="J20" s="667"/>
      <c r="K20" s="667"/>
      <c r="L20" s="667"/>
      <c r="M20" s="667"/>
      <c r="N20" s="667"/>
      <c r="O20" s="667"/>
      <c r="P20" s="667"/>
      <c r="Q20" s="667"/>
      <c r="R20" s="667"/>
      <c r="S20" s="669"/>
    </row>
    <row r="22" spans="1:19">
      <c r="C22" s="636"/>
      <c r="D22" s="636"/>
      <c r="E22" s="636"/>
      <c r="F22" s="636"/>
      <c r="G22" s="636"/>
      <c r="H22" s="636"/>
      <c r="I22" s="636"/>
      <c r="J22" s="636"/>
      <c r="K22" s="636"/>
      <c r="L22" s="636"/>
      <c r="M22" s="636"/>
      <c r="N22" s="636"/>
      <c r="O22" s="636"/>
      <c r="P22" s="636"/>
      <c r="Q22" s="636"/>
      <c r="R22" s="636"/>
      <c r="S22" s="636"/>
    </row>
    <row r="23" spans="1:19">
      <c r="C23" s="636"/>
      <c r="D23" s="636"/>
      <c r="E23" s="636"/>
      <c r="F23" s="636"/>
      <c r="G23" s="636"/>
      <c r="H23" s="636"/>
      <c r="I23" s="636"/>
      <c r="J23" s="636"/>
      <c r="K23" s="636"/>
      <c r="L23" s="636"/>
      <c r="M23" s="636"/>
      <c r="N23" s="636"/>
      <c r="O23" s="636"/>
      <c r="P23" s="636"/>
      <c r="Q23" s="636"/>
      <c r="R23" s="636"/>
      <c r="S23" s="636"/>
    </row>
    <row r="24" spans="1:19">
      <c r="C24" s="636"/>
      <c r="D24" s="636"/>
      <c r="E24" s="636"/>
      <c r="F24" s="636"/>
      <c r="G24" s="636"/>
      <c r="H24" s="636"/>
      <c r="I24" s="636"/>
      <c r="J24" s="636"/>
      <c r="K24" s="636"/>
      <c r="L24" s="636"/>
      <c r="M24" s="636"/>
      <c r="N24" s="636"/>
      <c r="O24" s="636"/>
      <c r="P24" s="636"/>
      <c r="Q24" s="636"/>
      <c r="R24" s="636"/>
      <c r="S24" s="636"/>
    </row>
    <row r="25" spans="1:19">
      <c r="C25" s="636"/>
      <c r="D25" s="636"/>
      <c r="E25" s="636"/>
      <c r="F25" s="636"/>
      <c r="G25" s="636"/>
      <c r="H25" s="636"/>
      <c r="I25" s="636"/>
      <c r="J25" s="636"/>
      <c r="K25" s="636"/>
      <c r="L25" s="636"/>
      <c r="M25" s="636"/>
      <c r="N25" s="636"/>
      <c r="O25" s="636"/>
      <c r="P25" s="636"/>
      <c r="Q25" s="636"/>
      <c r="R25" s="636"/>
      <c r="S25" s="636"/>
    </row>
    <row r="26" spans="1:19">
      <c r="C26" s="636"/>
      <c r="D26" s="636"/>
      <c r="E26" s="636"/>
      <c r="F26" s="636"/>
      <c r="G26" s="636"/>
      <c r="H26" s="636"/>
      <c r="I26" s="636"/>
      <c r="J26" s="636"/>
      <c r="K26" s="636"/>
      <c r="L26" s="636"/>
      <c r="M26" s="636"/>
      <c r="N26" s="636"/>
      <c r="O26" s="636"/>
      <c r="P26" s="636"/>
      <c r="Q26" s="636"/>
      <c r="R26" s="636"/>
      <c r="S26" s="636"/>
    </row>
    <row r="27" spans="1:19">
      <c r="C27" s="636"/>
      <c r="D27" s="636"/>
      <c r="E27" s="636"/>
      <c r="F27" s="636"/>
      <c r="G27" s="636"/>
      <c r="H27" s="636"/>
      <c r="I27" s="636"/>
      <c r="J27" s="636"/>
      <c r="K27" s="636"/>
      <c r="L27" s="636"/>
      <c r="M27" s="636"/>
      <c r="N27" s="636"/>
      <c r="O27" s="636"/>
      <c r="P27" s="636"/>
      <c r="Q27" s="636"/>
      <c r="R27" s="636"/>
      <c r="S27" s="636"/>
    </row>
    <row r="28" spans="1:19">
      <c r="C28" s="636"/>
      <c r="D28" s="636"/>
      <c r="E28" s="636"/>
      <c r="F28" s="636"/>
      <c r="G28" s="636"/>
      <c r="H28" s="636"/>
      <c r="I28" s="636"/>
      <c r="J28" s="636"/>
      <c r="K28" s="636"/>
      <c r="L28" s="636"/>
      <c r="M28" s="636"/>
      <c r="N28" s="636"/>
      <c r="O28" s="636"/>
      <c r="P28" s="636"/>
      <c r="Q28" s="636"/>
      <c r="R28" s="636"/>
      <c r="S28" s="636"/>
    </row>
    <row r="29" spans="1:19">
      <c r="C29" s="636"/>
      <c r="D29" s="636"/>
      <c r="E29" s="636"/>
      <c r="F29" s="636"/>
      <c r="G29" s="636"/>
      <c r="H29" s="636"/>
      <c r="I29" s="636"/>
      <c r="J29" s="636"/>
      <c r="K29" s="636"/>
      <c r="L29" s="636"/>
      <c r="M29" s="636"/>
      <c r="N29" s="636"/>
      <c r="O29" s="636"/>
      <c r="P29" s="636"/>
      <c r="Q29" s="636"/>
      <c r="R29" s="636"/>
      <c r="S29" s="636"/>
    </row>
    <row r="30" spans="1:19">
      <c r="C30" s="636"/>
      <c r="D30" s="636"/>
      <c r="E30" s="636"/>
      <c r="F30" s="636"/>
      <c r="G30" s="636"/>
      <c r="H30" s="636"/>
      <c r="I30" s="636"/>
      <c r="J30" s="636"/>
      <c r="K30" s="636"/>
      <c r="L30" s="636"/>
      <c r="M30" s="636"/>
      <c r="N30" s="636"/>
      <c r="O30" s="636"/>
      <c r="P30" s="636"/>
      <c r="Q30" s="636"/>
      <c r="R30" s="636"/>
      <c r="S30" s="636"/>
    </row>
    <row r="31" spans="1:19">
      <c r="C31" s="636"/>
      <c r="D31" s="636"/>
      <c r="E31" s="636"/>
      <c r="F31" s="636"/>
      <c r="G31" s="636"/>
      <c r="H31" s="636"/>
      <c r="I31" s="636"/>
      <c r="J31" s="636"/>
      <c r="K31" s="636"/>
      <c r="L31" s="636"/>
      <c r="M31" s="636"/>
      <c r="N31" s="636"/>
      <c r="O31" s="636"/>
      <c r="P31" s="636"/>
      <c r="Q31" s="636"/>
      <c r="R31" s="636"/>
      <c r="S31" s="636"/>
    </row>
    <row r="32" spans="1:19">
      <c r="C32" s="636"/>
      <c r="D32" s="636"/>
      <c r="E32" s="636"/>
      <c r="F32" s="636"/>
      <c r="G32" s="636"/>
      <c r="H32" s="636"/>
      <c r="I32" s="636"/>
      <c r="J32" s="636"/>
      <c r="K32" s="636"/>
      <c r="L32" s="636"/>
      <c r="M32" s="636"/>
      <c r="N32" s="636"/>
      <c r="O32" s="636"/>
      <c r="P32" s="636"/>
      <c r="Q32" s="636"/>
      <c r="R32" s="636"/>
      <c r="S32" s="636"/>
    </row>
    <row r="33" spans="3:19">
      <c r="C33" s="636"/>
      <c r="D33" s="636"/>
      <c r="E33" s="636"/>
      <c r="F33" s="636"/>
      <c r="G33" s="636"/>
      <c r="H33" s="636"/>
      <c r="I33" s="636"/>
      <c r="J33" s="636"/>
      <c r="K33" s="636"/>
      <c r="L33" s="636"/>
      <c r="M33" s="636"/>
      <c r="N33" s="636"/>
      <c r="O33" s="636"/>
      <c r="P33" s="636"/>
      <c r="Q33" s="636"/>
      <c r="R33" s="636"/>
      <c r="S33" s="636"/>
    </row>
    <row r="34" spans="3:19">
      <c r="C34" s="636"/>
      <c r="D34" s="636"/>
      <c r="E34" s="636"/>
      <c r="F34" s="636"/>
      <c r="G34" s="636"/>
      <c r="H34" s="636"/>
      <c r="I34" s="636"/>
      <c r="J34" s="636"/>
      <c r="K34" s="636"/>
      <c r="L34" s="636"/>
      <c r="M34" s="636"/>
      <c r="N34" s="636"/>
      <c r="O34" s="636"/>
      <c r="P34" s="636"/>
      <c r="Q34" s="636"/>
      <c r="R34" s="636"/>
      <c r="S34" s="636"/>
    </row>
    <row r="35" spans="3:19">
      <c r="C35" s="636"/>
      <c r="D35" s="636"/>
      <c r="E35" s="636"/>
      <c r="F35" s="636"/>
      <c r="G35" s="636"/>
      <c r="H35" s="636"/>
      <c r="I35" s="636"/>
      <c r="J35" s="636"/>
      <c r="K35" s="636"/>
      <c r="L35" s="636"/>
      <c r="M35" s="636"/>
      <c r="N35" s="636"/>
      <c r="O35" s="636"/>
      <c r="P35" s="636"/>
      <c r="Q35" s="636"/>
      <c r="R35" s="636"/>
      <c r="S35" s="636"/>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VtlEkE9WfdFHPxzdsv7DYZVHTAm9FF/b72B/5FdxWqE=</DigestValue>
    </Reference>
    <Reference Type="http://www.w3.org/2000/09/xmldsig#Object" URI="#idOfficeObject">
      <DigestMethod Algorithm="http://www.w3.org/2001/04/xmlenc#sha256"/>
      <DigestValue>aHILoB5XZvQNyWQ5vHx5TziGvJE01ODMr8mWWe7Ik6k=</DigestValue>
    </Reference>
    <Reference Type="http://uri.etsi.org/01903#SignedProperties" URI="#idSignedProperties">
      <Transforms>
        <Transform Algorithm="http://www.w3.org/TR/2001/REC-xml-c14n-20010315"/>
      </Transforms>
      <DigestMethod Algorithm="http://www.w3.org/2001/04/xmlenc#sha256"/>
      <DigestValue>LfCMuq5h740ztD1MNq0BX2CP0CvJInz8DJnpDn6zULU=</DigestValue>
    </Reference>
  </SignedInfo>
  <SignatureValue>sUORl3/F9sPmiLgevgA08JDK1wDaIUtKl8JGexNVCbIXVY3S8gT7ZRS51h8FU6Zjo0u3CgDee8fQ
enuxSVSjmkLLk8uO5UYxrS/jRH5l6Sn8pnjrZO2NE9TDOUgzDKiLlYBB/yurrfj3QzSnkv/WDdJN
IJFSIeVngQWZV5XZ1Jt42XF8jbUWroyqbqA9aaPV5vWkd1toa77BGZOYHQDs4o4FDiiH+Eqa+NdC
WuCajIGSdwTgliTDjiE0RXWOh1TP/Yntc74vUxSWhDKAfDa9bwXMalJQtJlaLyCODfkHK2WlThk4
gl/Zs9jYc2CmMgB0LQi5mtqJ2SjvA3gG714jLA==</SignatureValue>
  <KeyInfo>
    <X509Data>
      <X509Certificate>MIIGOzCCBSOgAwIBAgIKKMx+iAADAAIDnzANBgkqhkiG9w0BAQsFADBKMRIwEAYKCZImiZPyLGQBGRYCZ2UxEzARBgoJkiaJk/IsZAEZFgNuYmcxHzAdBgNVBAMTFk5CRyBDbGFzcyAyIElOVCBTdWIgQ0EwHhcNMjExMjMwMTIwMTM2WhcNMjMxMjMwMTIwMTM2WjA5MRYwFAYDVQQKEw1KU0MgQkFTSVNCQU5LMR8wHQYDVQQDExZCQlMgLSBUaW5hdGluIEtoZWxhZHplMIIBIjANBgkqhkiG9w0BAQEFAAOCAQ8AMIIBCgKCAQEA6CCJlClBPhhQeP4UDp6vXbEvw+aRbz/TvLWcHFzFuHYigQ8IKGmHwU/ePc/f+uvzs4jRFrjf9BG2qoEeFHTX+MJLDDAifuXxbY/fo6+eGe4Yw1stu6Q10CylyAnEt+SW6HqYVi2Z4+xMCCdmpqujTy/scWCf8VFOMY7FktZjIAOx4Dknz8JrYZGPo0Xqroc0fNzF411ye80lWiNxlCMetyFVrst2+7JtcJ+Rdn/pJRuXQdzvG6ti0Th8ltiwV73iPM8axnZXVl+kf3mYNQ1XzayizBsjHCIak80P6cLS1qYQtrbSsahNzGMDitnnt+GOU9qRKRH/HJanvwx3f87OdQIDAQABo4IDMjCCAy4wPAYJKwYBBAGCNxUHBC8wLQYlKwYBBAGCNxUI5rJgg431RIaBmQmDuKFKg76EcQSDxJEzhIOIXQIBZAIBIzAdBgNVHSUEFjAUBggrBgEFBQcDAgYIKwYBBQUHAwQwCwYDVR0PBAQDAgeAMCcGCSsGAQQBgjcVCgQaMBgwCgYIKwYBBQUHAwIwCgYIKwYBBQUHAwQwHQYDVR0OBBYEFHChRcKCf1eV8lovpY8s5uJZS6go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0CM7IiNmt/AfW7A3a9GZJKXiMsu7JG2anaf4jeOn8Z/cX0PWRnrqBd3veHrkvBL5NNa9otxvLbl4CAg1g9ybQ5OhjVmCN6oLf7faKA56x00ElOrAqNKUZygO02tkwlOMGr2+StfyT7cLILVBUnignGjeH4pLmkiuY7TEwZWJHjTekTKchtI//B5uT5gmvdEjM8OF6DxkUWueCcuDZcMSpvMGFvfkUWLC9MdWO5QAVCyK/fvoGBGbuhY6iW2XqYJlCNIrooXg1s8DkJ3Gs7DFpVYDDpn4/mjYv2bAfG0fN4Yego4yZ5L7WmLyBYbNQv4DYsCUzogAbe+707n4ya64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uLa5DGNn4o0uBXaQTbi37ZGAcq9ZYGgL3MBwCuBQb6E=</DigestValue>
      </Reference>
      <Reference URI="/xl/drawings/drawing1.xml?ContentType=application/vnd.openxmlformats-officedocument.drawing+xml">
        <DigestMethod Algorithm="http://www.w3.org/2001/04/xmlenc#sha256"/>
        <DigestValue>gMIrtl6g4o3ruhs9UDNgGxxhocRDAdai6eAgp+BfAco=</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mdsG8ljpz+H1IRCB/gfy9CqBIjA/LTuUs1JYmHPUWIA=</DigestValue>
      </Reference>
      <Reference URI="/xl/printerSettings/printerSettings16.bin?ContentType=application/vnd.openxmlformats-officedocument.spreadsheetml.printerSettings">
        <DigestMethod Algorithm="http://www.w3.org/2001/04/xmlenc#sha256"/>
        <DigestValue>zxLIGjiJ19gUsPtQr72salfkFKrVFBCr1X8320JEcsQ=</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uoVGunLlgbXKdcx+GZ8JSa3ZjJ+0I1sK9rKjRCmLKoc=</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mRewcM7IhT2HsEkQWmdyRo7LJBsSNTXyX/ujNke8kBg=</DigestValue>
      </Reference>
      <Reference URI="/xl/styles.xml?ContentType=application/vnd.openxmlformats-officedocument.spreadsheetml.styles+xml">
        <DigestMethod Algorithm="http://www.w3.org/2001/04/xmlenc#sha256"/>
        <DigestValue>m/f5nSIPM7eT+Cv7AizGVfy0uxwS1QoLHwIHPyTN0Pc=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oG4NqqIAkJsGLQn2YEbMIHw6mqOCklqxNA5ch+h0xZo=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+RvXglTpkYQGLItscrHxLOiCVxdN5w0EtZSkQJougjA=</DigestValue>
      </Reference>
      <Reference URI="/xl/worksheets/sheet10.xml?ContentType=application/vnd.openxmlformats-officedocument.spreadsheetml.worksheet+xml">
        <DigestMethod Algorithm="http://www.w3.org/2001/04/xmlenc#sha256"/>
        <DigestValue>gTn4/CUljQEMMqbD0qhD8THn/Hc/+fpHkcRyJyEpPRs=</DigestValue>
      </Reference>
      <Reference URI="/xl/worksheets/sheet11.xml?ContentType=application/vnd.openxmlformats-officedocument.spreadsheetml.worksheet+xml">
        <DigestMethod Algorithm="http://www.w3.org/2001/04/xmlenc#sha256"/>
        <DigestValue>XIClZMEOJco0cPnlv0IAIDkirXc/GeSo8dTlsLl+oOo=</DigestValue>
      </Reference>
      <Reference URI="/xl/worksheets/sheet12.xml?ContentType=application/vnd.openxmlformats-officedocument.spreadsheetml.worksheet+xml">
        <DigestMethod Algorithm="http://www.w3.org/2001/04/xmlenc#sha256"/>
        <DigestValue>DIgLrCB5P0njE1qmHjU+qCTCU78MaNizTe+iSD7qHVc=</DigestValue>
      </Reference>
      <Reference URI="/xl/worksheets/sheet13.xml?ContentType=application/vnd.openxmlformats-officedocument.spreadsheetml.worksheet+xml">
        <DigestMethod Algorithm="http://www.w3.org/2001/04/xmlenc#sha256"/>
        <DigestValue>i0Fso6xApxnk3QcP97nWHKH7KGWDQC3cN+HtK6wTuB8=</DigestValue>
      </Reference>
      <Reference URI="/xl/worksheets/sheet14.xml?ContentType=application/vnd.openxmlformats-officedocument.spreadsheetml.worksheet+xml">
        <DigestMethod Algorithm="http://www.w3.org/2001/04/xmlenc#sha256"/>
        <DigestValue>WQTu/o830eTZJni5xI7rPhhVhXUHsU8L6XbIZ3bSan8=</DigestValue>
      </Reference>
      <Reference URI="/xl/worksheets/sheet15.xml?ContentType=application/vnd.openxmlformats-officedocument.spreadsheetml.worksheet+xml">
        <DigestMethod Algorithm="http://www.w3.org/2001/04/xmlenc#sha256"/>
        <DigestValue>on68azvlgnG6f8ZjguVedbA5tUaW52Ir6rSW2Hp0xbQ=</DigestValue>
      </Reference>
      <Reference URI="/xl/worksheets/sheet16.xml?ContentType=application/vnd.openxmlformats-officedocument.spreadsheetml.worksheet+xml">
        <DigestMethod Algorithm="http://www.w3.org/2001/04/xmlenc#sha256"/>
        <DigestValue>n/yPqUNFDQaMgcqHQRoHYgIPpDXBwqkBvvD6/x+6/RM=</DigestValue>
      </Reference>
      <Reference URI="/xl/worksheets/sheet17.xml?ContentType=application/vnd.openxmlformats-officedocument.spreadsheetml.worksheet+xml">
        <DigestMethod Algorithm="http://www.w3.org/2001/04/xmlenc#sha256"/>
        <DigestValue>AdLtSQvn3TrtgPY7WoimLvaltGPVwC88UboCgSzUpGI=</DigestValue>
      </Reference>
      <Reference URI="/xl/worksheets/sheet18.xml?ContentType=application/vnd.openxmlformats-officedocument.spreadsheetml.worksheet+xml">
        <DigestMethod Algorithm="http://www.w3.org/2001/04/xmlenc#sha256"/>
        <DigestValue>mY2DE9gEn/pATnDpcGCOcf00TZMwixjHLCDcibB+3kY=</DigestValue>
      </Reference>
      <Reference URI="/xl/worksheets/sheet19.xml?ContentType=application/vnd.openxmlformats-officedocument.spreadsheetml.worksheet+xml">
        <DigestMethod Algorithm="http://www.w3.org/2001/04/xmlenc#sha256"/>
        <DigestValue>kCLX7frRv8oZtTj4kcD+PeF9XzjeEW1wD2tIQVSDN7I=</DigestValue>
      </Reference>
      <Reference URI="/xl/worksheets/sheet2.xml?ContentType=application/vnd.openxmlformats-officedocument.spreadsheetml.worksheet+xml">
        <DigestMethod Algorithm="http://www.w3.org/2001/04/xmlenc#sha256"/>
        <DigestValue>ruAv83tns0HsC3gsjgNmApAJn0UMyTQ9pUDX5FX3gYI=</DigestValue>
      </Reference>
      <Reference URI="/xl/worksheets/sheet20.xml?ContentType=application/vnd.openxmlformats-officedocument.spreadsheetml.worksheet+xml">
        <DigestMethod Algorithm="http://www.w3.org/2001/04/xmlenc#sha256"/>
        <DigestValue>fzZDV110r5xjUezkyuQl7mPqfJc7ful5r5DFxYTcbfk=</DigestValue>
      </Reference>
      <Reference URI="/xl/worksheets/sheet21.xml?ContentType=application/vnd.openxmlformats-officedocument.spreadsheetml.worksheet+xml">
        <DigestMethod Algorithm="http://www.w3.org/2001/04/xmlenc#sha256"/>
        <DigestValue>UUx8Mp452wUuTLD0Z7NujGvRdC22LWQUl0hnYyeHZD8=</DigestValue>
      </Reference>
      <Reference URI="/xl/worksheets/sheet22.xml?ContentType=application/vnd.openxmlformats-officedocument.spreadsheetml.worksheet+xml">
        <DigestMethod Algorithm="http://www.w3.org/2001/04/xmlenc#sha256"/>
        <DigestValue>F7vF0H9w83Ftkjgtrq0EPhTEQ7Og62ZhZZ2BmbFoo6g=</DigestValue>
      </Reference>
      <Reference URI="/xl/worksheets/sheet23.xml?ContentType=application/vnd.openxmlformats-officedocument.spreadsheetml.worksheet+xml">
        <DigestMethod Algorithm="http://www.w3.org/2001/04/xmlenc#sha256"/>
        <DigestValue>/Tql3U8QIIMpLJymFtWyiy4aF4aPDSJtCjKrYqo4tvI=</DigestValue>
      </Reference>
      <Reference URI="/xl/worksheets/sheet24.xml?ContentType=application/vnd.openxmlformats-officedocument.spreadsheetml.worksheet+xml">
        <DigestMethod Algorithm="http://www.w3.org/2001/04/xmlenc#sha256"/>
        <DigestValue>mGNStjlsquMRS5vsLVOuXSvy+4dMKONLt6O6HjqDnp4=</DigestValue>
      </Reference>
      <Reference URI="/xl/worksheets/sheet25.xml?ContentType=application/vnd.openxmlformats-officedocument.spreadsheetml.worksheet+xml">
        <DigestMethod Algorithm="http://www.w3.org/2001/04/xmlenc#sha256"/>
        <DigestValue>NuY9nhAtk6uYy4bK4om4pH6R+V4T4UeUPACqlqhMqQM=</DigestValue>
      </Reference>
      <Reference URI="/xl/worksheets/sheet26.xml?ContentType=application/vnd.openxmlformats-officedocument.spreadsheetml.worksheet+xml">
        <DigestMethod Algorithm="http://www.w3.org/2001/04/xmlenc#sha256"/>
        <DigestValue>nvaKmGjv2l/wcdKs/Lzf4P8suXpI8P9+zlMKPdSZjlo=</DigestValue>
      </Reference>
      <Reference URI="/xl/worksheets/sheet27.xml?ContentType=application/vnd.openxmlformats-officedocument.spreadsheetml.worksheet+xml">
        <DigestMethod Algorithm="http://www.w3.org/2001/04/xmlenc#sha256"/>
        <DigestValue>fqzKbRiNs+Hjinw00LTMrmFLKmor6LdrScultZmBnDs=</DigestValue>
      </Reference>
      <Reference URI="/xl/worksheets/sheet28.xml?ContentType=application/vnd.openxmlformats-officedocument.spreadsheetml.worksheet+xml">
        <DigestMethod Algorithm="http://www.w3.org/2001/04/xmlenc#sha256"/>
        <DigestValue>oLWpraPUx99cNDhORwbbQZHr3X7atA/yg77NKIbDS0U=</DigestValue>
      </Reference>
      <Reference URI="/xl/worksheets/sheet29.xml?ContentType=application/vnd.openxmlformats-officedocument.spreadsheetml.worksheet+xml">
        <DigestMethod Algorithm="http://www.w3.org/2001/04/xmlenc#sha256"/>
        <DigestValue>w7M0yOZ3fFa8QEXo2pIeG2UYv0Ei3wxm1Wt+1L5XUT8=</DigestValue>
      </Reference>
      <Reference URI="/xl/worksheets/sheet3.xml?ContentType=application/vnd.openxmlformats-officedocument.spreadsheetml.worksheet+xml">
        <DigestMethod Algorithm="http://www.w3.org/2001/04/xmlenc#sha256"/>
        <DigestValue>OeGxJhxhx0vgPz5a1HRMPkWfopsnrBpL1tL52T63He4=</DigestValue>
      </Reference>
      <Reference URI="/xl/worksheets/sheet4.xml?ContentType=application/vnd.openxmlformats-officedocument.spreadsheetml.worksheet+xml">
        <DigestMethod Algorithm="http://www.w3.org/2001/04/xmlenc#sha256"/>
        <DigestValue>kq07uB5guuFfKI0KaXeoOBzRoCUE1N5mJxUK+u/yGuo=</DigestValue>
      </Reference>
      <Reference URI="/xl/worksheets/sheet5.xml?ContentType=application/vnd.openxmlformats-officedocument.spreadsheetml.worksheet+xml">
        <DigestMethod Algorithm="http://www.w3.org/2001/04/xmlenc#sha256"/>
        <DigestValue>WZUaSRHev6d9EfJVAffMYaY8h7W/yzQ0LP8AsJ2g/w8=</DigestValue>
      </Reference>
      <Reference URI="/xl/worksheets/sheet6.xml?ContentType=application/vnd.openxmlformats-officedocument.spreadsheetml.worksheet+xml">
        <DigestMethod Algorithm="http://www.w3.org/2001/04/xmlenc#sha256"/>
        <DigestValue>m9RbxpysZX0kihW/mcmW+/dDhagXIF7sjKDLb7la1p0=</DigestValue>
      </Reference>
      <Reference URI="/xl/worksheets/sheet7.xml?ContentType=application/vnd.openxmlformats-officedocument.spreadsheetml.worksheet+xml">
        <DigestMethod Algorithm="http://www.w3.org/2001/04/xmlenc#sha256"/>
        <DigestValue>KudBEBjLOXUKeZAtpE43Av5yK5rW9Fwgx8OHljXubSw=</DigestValue>
      </Reference>
      <Reference URI="/xl/worksheets/sheet8.xml?ContentType=application/vnd.openxmlformats-officedocument.spreadsheetml.worksheet+xml">
        <DigestMethod Algorithm="http://www.w3.org/2001/04/xmlenc#sha256"/>
        <DigestValue>VqAh2WvrjYXFafBE1Mzqf5guqoO190SxaTOJKD+THFI=</DigestValue>
      </Reference>
      <Reference URI="/xl/worksheets/sheet9.xml?ContentType=application/vnd.openxmlformats-officedocument.spreadsheetml.worksheet+xml">
        <DigestMethod Algorithm="http://www.w3.org/2001/04/xmlenc#sha256"/>
        <DigestValue>mpOLBxqT1CEFt/+ZFuR/64z32j+Z2G0GHTVWAHEzJSo=</DigestValue>
      </Reference>
    </Manifest>
    <SignatureProperties>
      <SignatureProperty Id="idSignatureTime" Target="#idPackageSignature">
        <mdssi:SignatureTime xmlns:mdssi="http://schemas.openxmlformats.org/package/2006/digital-signature">
          <mdssi:Format>YYYY-MM-DDThh:mm:ssTZD</mdssi:Format>
          <mdssi:Value>2023-02-13T15:08:43Z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2023-02-13T15:08:43Z</xd:SigningTime>
          <xd:SigningCertificate>
            <xd:Cert>
              <xd:CertDigest>
                <DigestMethod Algorithm="http://www.w3.org/2001/04/xmlenc#sha256"/>
                <DigestValue>obQy2mvBnM+R7ncOBvN/C4V1/8aRcJTKEI+BVzR0zJg=</DigestValue>
              </xd:CertDigest>
              <xd:IssuerSerial>
                <X509IssuerName>CN=NBG Class 2 INT Sub CA, DC=nbg, DC=ge</X509IssuerName>
                <X509SerialNumber>192666912643281053680543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LbSRW7UZAKGgkxUFJU/XmT758UaBIXDEqDxKKUwcecQ=</DigestValue>
    </Reference>
    <Reference Type="http://www.w3.org/2000/09/xmldsig#Object" URI="#idOfficeObject">
      <DigestMethod Algorithm="http://www.w3.org/2001/04/xmlenc#sha256"/>
      <DigestValue>J0bN5Ughi0Kgi/PGSG9rxtc7f1fvBLOwkJ3oPgDL28g=</DigestValue>
    </Reference>
    <Reference Type="http://uri.etsi.org/01903#SignedProperties" URI="#idSignedProperties">
      <Transforms>
        <Transform Algorithm="http://www.w3.org/TR/2001/REC-xml-c14n-20010315"/>
      </Transforms>
      <DigestMethod Algorithm="http://www.w3.org/2001/04/xmlenc#sha256"/>
      <DigestValue>qWHnlQMWknpQJEHDdsIq+sE9pCkCFAAdV4cpu38Qj84=</DigestValue>
    </Reference>
  </SignedInfo>
  <SignatureValue>FUGegF1VgsncBevU53WOhB9wQg775ZHkhKQU/jMp6Oo8NNlZVyE4cleZmw313kDW4lMZ3Y71x8wW
a7UUvwlpAzJPviGBjhL2k9UG2OD4oGXwTx9+0IpcZwIJpH6UyChGczEwZW/c2R9a9QbAmUQwcRV1
xsdCldhMHoF7Pp9qTLOlg3mj4heWz/BjwJqmC2CiVuFT0wBgHmom/Ma3OfrONycwwmWUi1AIHvom
OHVIXywaCd4Jn5qMS/wkaHHq6gDwd5t05dB9LdjCHxeuSM1y40ZAWsr92LJPAUxIJSOLH4DkmdS9
Lsf8WIqqJk2UquikWca9RRzSVV7kLKnqU/vDtw==</SignatureValue>
  <KeyInfo>
    <X509Data>
      <X509Certificate>MIIGPTCCBSWgAwIBAgIKKMp3CQADAAIDnjANBgkqhkiG9w0BAQsFADBKMRIwEAYKCZImiZPyLGQBGRYCZ2UxEzARBgoJkiaJk/IsZAEZFgNuYmcxHzAdBgNVBAMTFk5CRyBDbGFzcyAyIElOVCBTdWIgQ0EwHhcNMjExMjMwMTE1OTIzWhcNMjMxMjMwMTE1OTIzWjA7MRYwFAYDVQQKEw1KU0MgQkFTSVNCQU5LMSEwHwYDVQQDExhCQlMgLSBMaWEgQXNsYW5pa2FzaHZpbGkwggEiMA0GCSqGSIb3DQEBAQUAA4IBDwAwggEKAoIBAQCcjokq9dbH7Hs660z6p7iojrwuB+0CL1sglL8GIMBfBQQiRGkalf+kFXkQXK5vyditScp5pOXNu1kGQnKEV6njZN+tGxD4WaVMT+dV2OREq5Vq5QK4WZ/zFwP1C8b5Ghkwoo5IlIng1gaQSDYBywOxMqvjD9gYfD1Dw+uucy4rp5a0JDGtgJM8mhFCwebB81x3TJbW0d7eCX/OJ0AAYkJ3EIBXsbyt7qveLTQPID6NjtrZOAj88PRCVCqgdbQ9QvEgjxi03uDa0Z3LsNnzKJuoInSjdnkqe+qYW3D4hELqWADc0dlCmz+YYWH6yYgl2WpckfN2XC3tH9u6MX8fMQgxAgMBAAGjggMyMIIDLjA8BgkrBgEEAYI3FQcELzAtBiUrBgEEAYI3FQjmsmCDjfVEhoGZCYO4oUqDvoRxBIPEkTOEg4hdAgFkAgEjMB0GA1UdJQQWMBQGCCsGAQUFBwMCBggrBgEFBQcDBDALBgNVHQ8EBAMCB4AwJwYJKwYBBAGCNxUKBBowGDAKBggrBgEFBQcDAjAKBggrBgEFBQcDBDAdBgNVHQ4EFgQUXTixXA/hVQ3JQ/wAUexxQ0a2P3o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FFPfaEFtOubUfWsMTjk+tnW4OnNS/7HMdoYupZRPXZb6P6UlDq7i6WOlAClHpFrHaRop8PTJxW7KP8CgZ6PPmzHRybq7FACokQPMzAYIDW2FnpFnpH+6+SSJZqz6GfFNKsUErmksVfNJnGht0JJqWH4hKISy1cts5alGteOuDIKQ2tafKzJDWVRHfX1UbjitMx2UqkOkcG54cOhY6AL4rjMen59DuNgWw8gPaOGrvX+I9OtBX5w0lVrjP7enbN3w+H4mTmzng/6rMt+efY2eNiH8B/RUxcKAaLETWWEIrXF5f+aFzvNXLuk+rds4xy+8/y6KX/z3fvo8WBT/rrx9C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uLa5DGNn4o0uBXaQTbi37ZGAcq9ZYGgL3MBwCuBQb6E=</DigestValue>
      </Reference>
      <Reference URI="/xl/drawings/drawing1.xml?ContentType=application/vnd.openxmlformats-officedocument.drawing+xml">
        <DigestMethod Algorithm="http://www.w3.org/2001/04/xmlenc#sha256"/>
        <DigestValue>gMIrtl6g4o3ruhs9UDNgGxxhocRDAdai6eAgp+BfAco=</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mdsG8ljpz+H1IRCB/gfy9CqBIjA/LTuUs1JYmHPUWIA=</DigestValue>
      </Reference>
      <Reference URI="/xl/printerSettings/printerSettings16.bin?ContentType=application/vnd.openxmlformats-officedocument.spreadsheetml.printerSettings">
        <DigestMethod Algorithm="http://www.w3.org/2001/04/xmlenc#sha256"/>
        <DigestValue>zxLIGjiJ19gUsPtQr72salfkFKrVFBCr1X8320JEcsQ=</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uoVGunLlgbXKdcx+GZ8JSa3ZjJ+0I1sK9rKjRCmLKoc=</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mRewcM7IhT2HsEkQWmdyRo7LJBsSNTXyX/ujNke8kBg=</DigestValue>
      </Reference>
      <Reference URI="/xl/styles.xml?ContentType=application/vnd.openxmlformats-officedocument.spreadsheetml.styles+xml">
        <DigestMethod Algorithm="http://www.w3.org/2001/04/xmlenc#sha256"/>
        <DigestValue>m/f5nSIPM7eT+Cv7AizGVfy0uxwS1QoLHwIHPyTN0Pc=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oG4NqqIAkJsGLQn2YEbMIHw6mqOCklqxNA5ch+h0xZo=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+RvXglTpkYQGLItscrHxLOiCVxdN5w0EtZSkQJougjA=</DigestValue>
      </Reference>
      <Reference URI="/xl/worksheets/sheet10.xml?ContentType=application/vnd.openxmlformats-officedocument.spreadsheetml.worksheet+xml">
        <DigestMethod Algorithm="http://www.w3.org/2001/04/xmlenc#sha256"/>
        <DigestValue>gTn4/CUljQEMMqbD0qhD8THn/Hc/+fpHkcRyJyEpPRs=</DigestValue>
      </Reference>
      <Reference URI="/xl/worksheets/sheet11.xml?ContentType=application/vnd.openxmlformats-officedocument.spreadsheetml.worksheet+xml">
        <DigestMethod Algorithm="http://www.w3.org/2001/04/xmlenc#sha256"/>
        <DigestValue>XIClZMEOJco0cPnlv0IAIDkirXc/GeSo8dTlsLl+oOo=</DigestValue>
      </Reference>
      <Reference URI="/xl/worksheets/sheet12.xml?ContentType=application/vnd.openxmlformats-officedocument.spreadsheetml.worksheet+xml">
        <DigestMethod Algorithm="http://www.w3.org/2001/04/xmlenc#sha256"/>
        <DigestValue>DIgLrCB5P0njE1qmHjU+qCTCU78MaNizTe+iSD7qHVc=</DigestValue>
      </Reference>
      <Reference URI="/xl/worksheets/sheet13.xml?ContentType=application/vnd.openxmlformats-officedocument.spreadsheetml.worksheet+xml">
        <DigestMethod Algorithm="http://www.w3.org/2001/04/xmlenc#sha256"/>
        <DigestValue>i0Fso6xApxnk3QcP97nWHKH7KGWDQC3cN+HtK6wTuB8=</DigestValue>
      </Reference>
      <Reference URI="/xl/worksheets/sheet14.xml?ContentType=application/vnd.openxmlformats-officedocument.spreadsheetml.worksheet+xml">
        <DigestMethod Algorithm="http://www.w3.org/2001/04/xmlenc#sha256"/>
        <DigestValue>WQTu/o830eTZJni5xI7rPhhVhXUHsU8L6XbIZ3bSan8=</DigestValue>
      </Reference>
      <Reference URI="/xl/worksheets/sheet15.xml?ContentType=application/vnd.openxmlformats-officedocument.spreadsheetml.worksheet+xml">
        <DigestMethod Algorithm="http://www.w3.org/2001/04/xmlenc#sha256"/>
        <DigestValue>on68azvlgnG6f8ZjguVedbA5tUaW52Ir6rSW2Hp0xbQ=</DigestValue>
      </Reference>
      <Reference URI="/xl/worksheets/sheet16.xml?ContentType=application/vnd.openxmlformats-officedocument.spreadsheetml.worksheet+xml">
        <DigestMethod Algorithm="http://www.w3.org/2001/04/xmlenc#sha256"/>
        <DigestValue>n/yPqUNFDQaMgcqHQRoHYgIPpDXBwqkBvvD6/x+6/RM=</DigestValue>
      </Reference>
      <Reference URI="/xl/worksheets/sheet17.xml?ContentType=application/vnd.openxmlformats-officedocument.spreadsheetml.worksheet+xml">
        <DigestMethod Algorithm="http://www.w3.org/2001/04/xmlenc#sha256"/>
        <DigestValue>AdLtSQvn3TrtgPY7WoimLvaltGPVwC88UboCgSzUpGI=</DigestValue>
      </Reference>
      <Reference URI="/xl/worksheets/sheet18.xml?ContentType=application/vnd.openxmlformats-officedocument.spreadsheetml.worksheet+xml">
        <DigestMethod Algorithm="http://www.w3.org/2001/04/xmlenc#sha256"/>
        <DigestValue>mY2DE9gEn/pATnDpcGCOcf00TZMwixjHLCDcibB+3kY=</DigestValue>
      </Reference>
      <Reference URI="/xl/worksheets/sheet19.xml?ContentType=application/vnd.openxmlformats-officedocument.spreadsheetml.worksheet+xml">
        <DigestMethod Algorithm="http://www.w3.org/2001/04/xmlenc#sha256"/>
        <DigestValue>kCLX7frRv8oZtTj4kcD+PeF9XzjeEW1wD2tIQVSDN7I=</DigestValue>
      </Reference>
      <Reference URI="/xl/worksheets/sheet2.xml?ContentType=application/vnd.openxmlformats-officedocument.spreadsheetml.worksheet+xml">
        <DigestMethod Algorithm="http://www.w3.org/2001/04/xmlenc#sha256"/>
        <DigestValue>ruAv83tns0HsC3gsjgNmApAJn0UMyTQ9pUDX5FX3gYI=</DigestValue>
      </Reference>
      <Reference URI="/xl/worksheets/sheet20.xml?ContentType=application/vnd.openxmlformats-officedocument.spreadsheetml.worksheet+xml">
        <DigestMethod Algorithm="http://www.w3.org/2001/04/xmlenc#sha256"/>
        <DigestValue>fzZDV110r5xjUezkyuQl7mPqfJc7ful5r5DFxYTcbfk=</DigestValue>
      </Reference>
      <Reference URI="/xl/worksheets/sheet21.xml?ContentType=application/vnd.openxmlformats-officedocument.spreadsheetml.worksheet+xml">
        <DigestMethod Algorithm="http://www.w3.org/2001/04/xmlenc#sha256"/>
        <DigestValue>UUx8Mp452wUuTLD0Z7NujGvRdC22LWQUl0hnYyeHZD8=</DigestValue>
      </Reference>
      <Reference URI="/xl/worksheets/sheet22.xml?ContentType=application/vnd.openxmlformats-officedocument.spreadsheetml.worksheet+xml">
        <DigestMethod Algorithm="http://www.w3.org/2001/04/xmlenc#sha256"/>
        <DigestValue>F7vF0H9w83Ftkjgtrq0EPhTEQ7Og62ZhZZ2BmbFoo6g=</DigestValue>
      </Reference>
      <Reference URI="/xl/worksheets/sheet23.xml?ContentType=application/vnd.openxmlformats-officedocument.spreadsheetml.worksheet+xml">
        <DigestMethod Algorithm="http://www.w3.org/2001/04/xmlenc#sha256"/>
        <DigestValue>/Tql3U8QIIMpLJymFtWyiy4aF4aPDSJtCjKrYqo4tvI=</DigestValue>
      </Reference>
      <Reference URI="/xl/worksheets/sheet24.xml?ContentType=application/vnd.openxmlformats-officedocument.spreadsheetml.worksheet+xml">
        <DigestMethod Algorithm="http://www.w3.org/2001/04/xmlenc#sha256"/>
        <DigestValue>mGNStjlsquMRS5vsLVOuXSvy+4dMKONLt6O6HjqDnp4=</DigestValue>
      </Reference>
      <Reference URI="/xl/worksheets/sheet25.xml?ContentType=application/vnd.openxmlformats-officedocument.spreadsheetml.worksheet+xml">
        <DigestMethod Algorithm="http://www.w3.org/2001/04/xmlenc#sha256"/>
        <DigestValue>NuY9nhAtk6uYy4bK4om4pH6R+V4T4UeUPACqlqhMqQM=</DigestValue>
      </Reference>
      <Reference URI="/xl/worksheets/sheet26.xml?ContentType=application/vnd.openxmlformats-officedocument.spreadsheetml.worksheet+xml">
        <DigestMethod Algorithm="http://www.w3.org/2001/04/xmlenc#sha256"/>
        <DigestValue>nvaKmGjv2l/wcdKs/Lzf4P8suXpI8P9+zlMKPdSZjlo=</DigestValue>
      </Reference>
      <Reference URI="/xl/worksheets/sheet27.xml?ContentType=application/vnd.openxmlformats-officedocument.spreadsheetml.worksheet+xml">
        <DigestMethod Algorithm="http://www.w3.org/2001/04/xmlenc#sha256"/>
        <DigestValue>fqzKbRiNs+Hjinw00LTMrmFLKmor6LdrScultZmBnDs=</DigestValue>
      </Reference>
      <Reference URI="/xl/worksheets/sheet28.xml?ContentType=application/vnd.openxmlformats-officedocument.spreadsheetml.worksheet+xml">
        <DigestMethod Algorithm="http://www.w3.org/2001/04/xmlenc#sha256"/>
        <DigestValue>oLWpraPUx99cNDhORwbbQZHr3X7atA/yg77NKIbDS0U=</DigestValue>
      </Reference>
      <Reference URI="/xl/worksheets/sheet29.xml?ContentType=application/vnd.openxmlformats-officedocument.spreadsheetml.worksheet+xml">
        <DigestMethod Algorithm="http://www.w3.org/2001/04/xmlenc#sha256"/>
        <DigestValue>w7M0yOZ3fFa8QEXo2pIeG2UYv0Ei3wxm1Wt+1L5XUT8=</DigestValue>
      </Reference>
      <Reference URI="/xl/worksheets/sheet3.xml?ContentType=application/vnd.openxmlformats-officedocument.spreadsheetml.worksheet+xml">
        <DigestMethod Algorithm="http://www.w3.org/2001/04/xmlenc#sha256"/>
        <DigestValue>OeGxJhxhx0vgPz5a1HRMPkWfopsnrBpL1tL52T63He4=</DigestValue>
      </Reference>
      <Reference URI="/xl/worksheets/sheet4.xml?ContentType=application/vnd.openxmlformats-officedocument.spreadsheetml.worksheet+xml">
        <DigestMethod Algorithm="http://www.w3.org/2001/04/xmlenc#sha256"/>
        <DigestValue>kq07uB5guuFfKI0KaXeoOBzRoCUE1N5mJxUK+u/yGuo=</DigestValue>
      </Reference>
      <Reference URI="/xl/worksheets/sheet5.xml?ContentType=application/vnd.openxmlformats-officedocument.spreadsheetml.worksheet+xml">
        <DigestMethod Algorithm="http://www.w3.org/2001/04/xmlenc#sha256"/>
        <DigestValue>WZUaSRHev6d9EfJVAffMYaY8h7W/yzQ0LP8AsJ2g/w8=</DigestValue>
      </Reference>
      <Reference URI="/xl/worksheets/sheet6.xml?ContentType=application/vnd.openxmlformats-officedocument.spreadsheetml.worksheet+xml">
        <DigestMethod Algorithm="http://www.w3.org/2001/04/xmlenc#sha256"/>
        <DigestValue>m9RbxpysZX0kihW/mcmW+/dDhagXIF7sjKDLb7la1p0=</DigestValue>
      </Reference>
      <Reference URI="/xl/worksheets/sheet7.xml?ContentType=application/vnd.openxmlformats-officedocument.spreadsheetml.worksheet+xml">
        <DigestMethod Algorithm="http://www.w3.org/2001/04/xmlenc#sha256"/>
        <DigestValue>KudBEBjLOXUKeZAtpE43Av5yK5rW9Fwgx8OHljXubSw=</DigestValue>
      </Reference>
      <Reference URI="/xl/worksheets/sheet8.xml?ContentType=application/vnd.openxmlformats-officedocument.spreadsheetml.worksheet+xml">
        <DigestMethod Algorithm="http://www.w3.org/2001/04/xmlenc#sha256"/>
        <DigestValue>VqAh2WvrjYXFafBE1Mzqf5guqoO190SxaTOJKD+THFI=</DigestValue>
      </Reference>
      <Reference URI="/xl/worksheets/sheet9.xml?ContentType=application/vnd.openxmlformats-officedocument.spreadsheetml.worksheet+xml">
        <DigestMethod Algorithm="http://www.w3.org/2001/04/xmlenc#sha256"/>
        <DigestValue>mpOLBxqT1CEFt/+ZFuR/64z32j+Z2G0GHTVWAHEzJSo=</DigestValue>
      </Reference>
    </Manifest>
    <SignatureProperties>
      <SignatureProperty Id="idSignatureTime" Target="#idPackageSignature">
        <mdssi:SignatureTime xmlns:mdssi="http://schemas.openxmlformats.org/package/2006/digital-signature">
          <mdssi:Format>YYYY-MM-DDThh:mm:ssTZD</mdssi:Format>
          <mdssi:Value>2023-02-13T15:34:18Z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NBG report</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2023-02-13T15:34:18Z</xd:SigningTime>
          <xd:SigningCertificate>
            <xd:Cert>
              <xd:CertDigest>
                <DigestMethod Algorithm="http://www.w3.org/2001/04/xmlenc#sha256"/>
                <DigestValue>uPbfPfnocpBKSg2auK8HErLonYn6GpDdGKtz6emdjKo=</DigestValue>
              </xd:CertDigest>
              <xd:IssuerSerial>
                <X509IssuerName>CN=NBG Class 2 INT Sub CA, DC=nbg, DC=ge</X509IssuerName>
                <X509SerialNumber>192629479004653326828446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2023-02-13T15:07:45Z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