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27.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9.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910" windowHeight="10395" tabRatio="919"/>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s>
  <definedNames>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s>
  <calcPr calcId="162913"/>
</workbook>
</file>

<file path=xl/calcChain.xml><?xml version="1.0" encoding="utf-8"?>
<calcChain xmlns="http://schemas.openxmlformats.org/spreadsheetml/2006/main">
  <c r="L5" i="6" l="1"/>
  <c r="B2" i="104"/>
  <c r="B1" i="104"/>
  <c r="B2" i="103"/>
  <c r="B1" i="103"/>
  <c r="L33" i="102"/>
  <c r="K33" i="102"/>
  <c r="J33" i="102"/>
  <c r="I33" i="102"/>
  <c r="H33" i="102"/>
  <c r="G33" i="102"/>
  <c r="F33" i="102"/>
  <c r="E33" i="102"/>
  <c r="D33" i="102"/>
  <c r="C33" i="102"/>
  <c r="B2" i="102"/>
  <c r="B1" i="102"/>
  <c r="B2" i="101"/>
  <c r="B1" i="101"/>
  <c r="T22" i="100"/>
  <c r="L22" i="100"/>
  <c r="H22" i="100"/>
  <c r="D22" i="100"/>
  <c r="C22" i="100"/>
  <c r="AA15" i="100"/>
  <c r="Z15" i="100"/>
  <c r="Y15" i="100"/>
  <c r="X15" i="100"/>
  <c r="W15" i="100"/>
  <c r="V15" i="100"/>
  <c r="U15" i="100"/>
  <c r="T15" i="100"/>
  <c r="S15" i="100"/>
  <c r="R15" i="100"/>
  <c r="Q15" i="100"/>
  <c r="P15" i="100"/>
  <c r="O15" i="100"/>
  <c r="N15" i="100"/>
  <c r="M15" i="100"/>
  <c r="L15" i="100"/>
  <c r="K15" i="100"/>
  <c r="J15" i="100"/>
  <c r="I15" i="100"/>
  <c r="H15" i="100"/>
  <c r="G15" i="100"/>
  <c r="F15" i="100"/>
  <c r="E15" i="100"/>
  <c r="D15" i="100"/>
  <c r="C15" i="100"/>
  <c r="AA8" i="100"/>
  <c r="Z8" i="100"/>
  <c r="Y8" i="100"/>
  <c r="X8" i="100"/>
  <c r="W8" i="100"/>
  <c r="V8" i="100"/>
  <c r="U8" i="100"/>
  <c r="T8" i="100"/>
  <c r="S8" i="100"/>
  <c r="R8" i="100"/>
  <c r="Q8" i="100"/>
  <c r="P8" i="100"/>
  <c r="O8" i="100"/>
  <c r="N8" i="100"/>
  <c r="M8" i="100"/>
  <c r="L8" i="100"/>
  <c r="K8" i="100"/>
  <c r="J8" i="100"/>
  <c r="I8" i="100"/>
  <c r="H8" i="100"/>
  <c r="G8" i="100"/>
  <c r="F8" i="100"/>
  <c r="E8" i="100"/>
  <c r="D8" i="100"/>
  <c r="C8" i="100"/>
  <c r="B2" i="100"/>
  <c r="B1" i="100"/>
  <c r="C18" i="99"/>
  <c r="C10" i="99"/>
  <c r="B2" i="99"/>
  <c r="B1" i="99"/>
  <c r="D15" i="98"/>
  <c r="C15" i="98"/>
  <c r="D10" i="98"/>
  <c r="C10" i="98"/>
  <c r="D7" i="98"/>
  <c r="C7" i="98"/>
  <c r="B2" i="98"/>
  <c r="B1" i="98"/>
  <c r="H34" i="97"/>
  <c r="G34" i="97"/>
  <c r="F34" i="97"/>
  <c r="E34" i="97"/>
  <c r="D34" i="97"/>
  <c r="C34" i="97"/>
  <c r="H33" i="97"/>
  <c r="H32" i="97"/>
  <c r="H31" i="97"/>
  <c r="H30" i="97"/>
  <c r="H29" i="97"/>
  <c r="H28" i="97"/>
  <c r="H27" i="97"/>
  <c r="H26" i="97"/>
  <c r="H25" i="97"/>
  <c r="H24" i="97"/>
  <c r="H23" i="97"/>
  <c r="H22" i="97"/>
  <c r="H21" i="97"/>
  <c r="H20" i="97"/>
  <c r="H19" i="97"/>
  <c r="H18" i="97"/>
  <c r="H17" i="97"/>
  <c r="H16" i="97"/>
  <c r="H15" i="97"/>
  <c r="H14" i="97"/>
  <c r="H13" i="97"/>
  <c r="H12" i="97"/>
  <c r="H11" i="97"/>
  <c r="H10" i="97"/>
  <c r="H9" i="97"/>
  <c r="H8" i="97"/>
  <c r="H7" i="97"/>
  <c r="B2" i="97"/>
  <c r="B1" i="97"/>
  <c r="H23" i="96"/>
  <c r="H22" i="96"/>
  <c r="H21" i="96"/>
  <c r="G21" i="96"/>
  <c r="F21" i="96"/>
  <c r="E21" i="96"/>
  <c r="D21" i="96"/>
  <c r="C21" i="96"/>
  <c r="H20" i="96"/>
  <c r="H19" i="96"/>
  <c r="H18" i="96"/>
  <c r="H17" i="96"/>
  <c r="H16" i="96"/>
  <c r="H15" i="96"/>
  <c r="H14" i="96"/>
  <c r="H13" i="96"/>
  <c r="H12" i="96"/>
  <c r="H11" i="96"/>
  <c r="H10" i="96"/>
  <c r="H9" i="96"/>
  <c r="H8" i="96"/>
  <c r="H7" i="96"/>
  <c r="B2" i="96"/>
  <c r="B1" i="96"/>
  <c r="H22" i="95"/>
  <c r="G22" i="95"/>
  <c r="F22" i="95"/>
  <c r="E22" i="95"/>
  <c r="D22" i="95"/>
  <c r="C22" i="95"/>
  <c r="H21" i="95"/>
  <c r="H20" i="95"/>
  <c r="H19" i="95"/>
  <c r="H18" i="95"/>
  <c r="H17" i="95"/>
  <c r="H16" i="95"/>
  <c r="H15" i="95"/>
  <c r="H14" i="95"/>
  <c r="H13" i="95"/>
  <c r="H12" i="95"/>
  <c r="H11" i="95"/>
  <c r="H10" i="95"/>
  <c r="H9" i="95"/>
  <c r="H8" i="95"/>
  <c r="B2" i="95"/>
  <c r="B1" i="95"/>
  <c r="G39" i="80"/>
  <c r="G37" i="80"/>
  <c r="G33" i="80"/>
  <c r="F33" i="80"/>
  <c r="E33" i="80"/>
  <c r="D33" i="80"/>
  <c r="C33" i="80"/>
  <c r="G24" i="80"/>
  <c r="F24" i="80"/>
  <c r="E24" i="80"/>
  <c r="D24" i="80"/>
  <c r="C24" i="80"/>
  <c r="G21" i="80"/>
  <c r="G18" i="80"/>
  <c r="F18" i="80"/>
  <c r="E18" i="80"/>
  <c r="D18" i="80"/>
  <c r="C18" i="80"/>
  <c r="G14" i="80"/>
  <c r="F14" i="80"/>
  <c r="E14" i="80"/>
  <c r="D14" i="80"/>
  <c r="C14" i="80"/>
  <c r="G11" i="80"/>
  <c r="F11" i="80"/>
  <c r="E11" i="80"/>
  <c r="D11" i="80"/>
  <c r="C11" i="80"/>
  <c r="G8" i="80"/>
  <c r="F8" i="80"/>
  <c r="E8" i="80"/>
  <c r="D8" i="80"/>
  <c r="C8" i="80"/>
  <c r="B2" i="80"/>
  <c r="B1" i="80"/>
  <c r="C38" i="79"/>
  <c r="C36" i="79"/>
  <c r="C35" i="79"/>
  <c r="C30" i="79"/>
  <c r="C26" i="79"/>
  <c r="C18" i="79"/>
  <c r="C12" i="79"/>
  <c r="C8" i="79"/>
  <c r="B2" i="79"/>
  <c r="B1" i="79"/>
  <c r="N21" i="37"/>
  <c r="M21" i="37"/>
  <c r="L21" i="37"/>
  <c r="K21" i="37"/>
  <c r="J21" i="37"/>
  <c r="I21" i="37"/>
  <c r="H21" i="37"/>
  <c r="G21" i="37"/>
  <c r="F21" i="37"/>
  <c r="E21" i="37"/>
  <c r="C21" i="37"/>
  <c r="N20" i="37"/>
  <c r="N19" i="37"/>
  <c r="E19" i="37"/>
  <c r="N18" i="37"/>
  <c r="E18" i="37"/>
  <c r="N17" i="37"/>
  <c r="E17" i="37"/>
  <c r="N16" i="37"/>
  <c r="E16" i="37"/>
  <c r="N15" i="37"/>
  <c r="E15" i="37"/>
  <c r="N14" i="37"/>
  <c r="M14" i="37"/>
  <c r="L14" i="37"/>
  <c r="K14" i="37"/>
  <c r="J14" i="37"/>
  <c r="I14" i="37"/>
  <c r="H14" i="37"/>
  <c r="G14" i="37"/>
  <c r="F14" i="37"/>
  <c r="E14" i="37"/>
  <c r="C14" i="37"/>
  <c r="N13" i="37"/>
  <c r="N12" i="37"/>
  <c r="E12" i="37"/>
  <c r="N11" i="37"/>
  <c r="E11" i="37"/>
  <c r="N10" i="37"/>
  <c r="E10" i="37"/>
  <c r="N9" i="37"/>
  <c r="E9" i="37"/>
  <c r="N8" i="37"/>
  <c r="E8" i="37"/>
  <c r="N7" i="37"/>
  <c r="M7" i="37"/>
  <c r="L7" i="37"/>
  <c r="K7" i="37"/>
  <c r="J7" i="37"/>
  <c r="I7" i="37"/>
  <c r="H7" i="37"/>
  <c r="G7" i="37"/>
  <c r="F7" i="37"/>
  <c r="E7" i="37"/>
  <c r="C7" i="37"/>
  <c r="B2" i="37"/>
  <c r="B1" i="37"/>
  <c r="B2" i="36"/>
  <c r="B1" i="36"/>
  <c r="H22" i="74"/>
  <c r="G22" i="74"/>
  <c r="F22" i="74"/>
  <c r="E22" i="74"/>
  <c r="D22" i="74"/>
  <c r="C22" i="74"/>
  <c r="H21" i="74"/>
  <c r="H20" i="74"/>
  <c r="H19" i="74"/>
  <c r="H18" i="74"/>
  <c r="H17" i="74"/>
  <c r="H16" i="74"/>
  <c r="H15" i="74"/>
  <c r="H14" i="74"/>
  <c r="H13" i="74"/>
  <c r="H12" i="74"/>
  <c r="H11" i="74"/>
  <c r="H10" i="74"/>
  <c r="H9" i="74"/>
  <c r="H8" i="74"/>
  <c r="B2" i="74"/>
  <c r="B1" i="74"/>
  <c r="V21" i="6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B2" i="64"/>
  <c r="B1" i="64"/>
  <c r="S22" i="35"/>
  <c r="R22" i="35"/>
  <c r="Q22" i="35"/>
  <c r="P22" i="35"/>
  <c r="O22" i="35"/>
  <c r="N22" i="35"/>
  <c r="M22" i="35"/>
  <c r="L22" i="35"/>
  <c r="K22" i="35"/>
  <c r="J22" i="35"/>
  <c r="I22" i="35"/>
  <c r="H22" i="35"/>
  <c r="G22" i="35"/>
  <c r="F22" i="35"/>
  <c r="E22" i="35"/>
  <c r="D22" i="35"/>
  <c r="C22" i="35"/>
  <c r="S21" i="35"/>
  <c r="S20" i="35"/>
  <c r="S19" i="35"/>
  <c r="S18" i="35"/>
  <c r="S17" i="35"/>
  <c r="S16" i="35"/>
  <c r="S15" i="35"/>
  <c r="S14" i="35"/>
  <c r="S13" i="35"/>
  <c r="S12" i="35"/>
  <c r="S11" i="35"/>
  <c r="S10" i="35"/>
  <c r="S9" i="35"/>
  <c r="S8" i="35"/>
  <c r="B2" i="35"/>
  <c r="B1" i="35"/>
  <c r="C68" i="69"/>
  <c r="C67" i="69"/>
  <c r="C62" i="69"/>
  <c r="C58" i="69"/>
  <c r="C52" i="69"/>
  <c r="C46" i="69"/>
  <c r="C40" i="69"/>
  <c r="C35" i="69"/>
  <c r="C29" i="69"/>
  <c r="C26" i="69"/>
  <c r="C23" i="69"/>
  <c r="C18" i="69"/>
  <c r="C14" i="69"/>
  <c r="C6" i="69"/>
  <c r="B2" i="69"/>
  <c r="B1" i="69"/>
  <c r="D21" i="77"/>
  <c r="C21" i="77"/>
  <c r="D20" i="77"/>
  <c r="C20" i="77"/>
  <c r="D19" i="77"/>
  <c r="C19" i="77"/>
  <c r="D13" i="77"/>
  <c r="D12" i="77"/>
  <c r="D9" i="77"/>
  <c r="D8" i="77"/>
  <c r="D7" i="77"/>
  <c r="B2" i="77"/>
  <c r="B1" i="77"/>
  <c r="C53" i="28"/>
  <c r="C48" i="28"/>
  <c r="C44" i="28"/>
  <c r="C42" i="28"/>
  <c r="C36" i="28"/>
  <c r="C32" i="28"/>
  <c r="C31" i="28"/>
  <c r="C29" i="28"/>
  <c r="C12" i="28"/>
  <c r="C6" i="28"/>
  <c r="B2" i="28"/>
  <c r="B1" i="28"/>
  <c r="C13" i="73"/>
  <c r="C8" i="73"/>
  <c r="C5" i="73"/>
  <c r="B2" i="73"/>
  <c r="B1" i="73"/>
  <c r="E37" i="72"/>
  <c r="D37" i="72"/>
  <c r="C37" i="72"/>
  <c r="E36" i="72"/>
  <c r="E35" i="72"/>
  <c r="E34" i="72"/>
  <c r="E33" i="72"/>
  <c r="E32" i="72"/>
  <c r="E31" i="72"/>
  <c r="D31" i="72"/>
  <c r="C31" i="72"/>
  <c r="E30" i="72"/>
  <c r="E29" i="72"/>
  <c r="E28" i="72"/>
  <c r="D28" i="72"/>
  <c r="C28" i="72"/>
  <c r="E27" i="72"/>
  <c r="E26" i="72"/>
  <c r="E25" i="72"/>
  <c r="D25" i="72"/>
  <c r="C25" i="72"/>
  <c r="E24" i="72"/>
  <c r="E23" i="72"/>
  <c r="E22" i="72"/>
  <c r="E21" i="72"/>
  <c r="E20" i="72"/>
  <c r="D20" i="72"/>
  <c r="C20" i="72"/>
  <c r="E19" i="72"/>
  <c r="E18" i="72"/>
  <c r="E17" i="72"/>
  <c r="E16" i="72"/>
  <c r="D16" i="72"/>
  <c r="C16" i="72"/>
  <c r="E15" i="72"/>
  <c r="E14" i="72"/>
  <c r="E13" i="72"/>
  <c r="E12" i="72"/>
  <c r="E11" i="72"/>
  <c r="E10" i="72"/>
  <c r="E9" i="72"/>
  <c r="E8" i="72"/>
  <c r="D8" i="72"/>
  <c r="C8" i="72"/>
  <c r="B2" i="72"/>
  <c r="B1" i="72"/>
  <c r="B2" i="52"/>
  <c r="B1" i="52"/>
  <c r="G13" i="71"/>
  <c r="F13" i="71"/>
  <c r="E13" i="71"/>
  <c r="D13" i="71"/>
  <c r="C13" i="71"/>
  <c r="G6" i="71"/>
  <c r="F6" i="71"/>
  <c r="E6" i="71"/>
  <c r="D6" i="71"/>
  <c r="C6" i="71"/>
  <c r="G5" i="71"/>
  <c r="F5" i="71"/>
  <c r="E5" i="71"/>
  <c r="D5" i="71"/>
  <c r="C5" i="71"/>
  <c r="B2" i="71"/>
  <c r="B1" i="71"/>
  <c r="H43" i="94"/>
  <c r="E43" i="94"/>
  <c r="H42" i="94"/>
  <c r="E42" i="94"/>
  <c r="H41" i="94"/>
  <c r="E41" i="94"/>
  <c r="H40" i="94"/>
  <c r="E40" i="94"/>
  <c r="H39" i="94"/>
  <c r="E39" i="94"/>
  <c r="H38" i="94"/>
  <c r="G38" i="94"/>
  <c r="F38" i="94"/>
  <c r="E38" i="94"/>
  <c r="D38" i="94"/>
  <c r="C38" i="94"/>
  <c r="H37" i="94"/>
  <c r="E37" i="94"/>
  <c r="H36" i="94"/>
  <c r="E36" i="94"/>
  <c r="H35" i="94"/>
  <c r="E35" i="94"/>
  <c r="H34" i="94"/>
  <c r="E34" i="94"/>
  <c r="H33" i="94"/>
  <c r="E33" i="94"/>
  <c r="H32" i="94"/>
  <c r="E32" i="94"/>
  <c r="H31" i="94"/>
  <c r="E31" i="94"/>
  <c r="H30" i="94"/>
  <c r="G30" i="94"/>
  <c r="F30" i="94"/>
  <c r="E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E17" i="94"/>
  <c r="D17" i="94"/>
  <c r="C17" i="94"/>
  <c r="H16" i="94"/>
  <c r="E16" i="94"/>
  <c r="H15" i="94"/>
  <c r="E15" i="94"/>
  <c r="H14" i="94"/>
  <c r="G14" i="94"/>
  <c r="F14" i="94"/>
  <c r="E14" i="94"/>
  <c r="D14" i="94"/>
  <c r="C14" i="94"/>
  <c r="H13" i="94"/>
  <c r="E13" i="94"/>
  <c r="H12" i="94"/>
  <c r="E12" i="94"/>
  <c r="H11" i="94"/>
  <c r="G11" i="94"/>
  <c r="F11" i="94"/>
  <c r="E11" i="94"/>
  <c r="D11" i="94"/>
  <c r="C11" i="94"/>
  <c r="H10" i="94"/>
  <c r="E10" i="94"/>
  <c r="H9" i="94"/>
  <c r="E9" i="94"/>
  <c r="H8" i="94"/>
  <c r="G8" i="94"/>
  <c r="F8" i="94"/>
  <c r="E8" i="94"/>
  <c r="D8" i="94"/>
  <c r="C8" i="94"/>
  <c r="H7" i="94"/>
  <c r="E7" i="94"/>
  <c r="H6" i="94"/>
  <c r="E6" i="94"/>
  <c r="B2" i="94"/>
  <c r="B1" i="94"/>
  <c r="H45" i="93"/>
  <c r="G45" i="93"/>
  <c r="F45" i="93"/>
  <c r="E45" i="93"/>
  <c r="D45" i="93"/>
  <c r="C45" i="93"/>
  <c r="H44" i="93"/>
  <c r="E44" i="93"/>
  <c r="H43" i="93"/>
  <c r="G43" i="93"/>
  <c r="F43" i="93"/>
  <c r="E43" i="93"/>
  <c r="D43" i="93"/>
  <c r="C43" i="93"/>
  <c r="H42" i="93"/>
  <c r="E42" i="93"/>
  <c r="H41" i="93"/>
  <c r="E41" i="93"/>
  <c r="H40" i="93"/>
  <c r="E40" i="93"/>
  <c r="H39" i="93"/>
  <c r="E39" i="93"/>
  <c r="H38" i="93"/>
  <c r="E38" i="93"/>
  <c r="H37" i="93"/>
  <c r="G37" i="93"/>
  <c r="F37" i="93"/>
  <c r="E37" i="93"/>
  <c r="D37" i="93"/>
  <c r="C37" i="93"/>
  <c r="H36" i="93"/>
  <c r="E36" i="93"/>
  <c r="H35" i="93"/>
  <c r="E35" i="93"/>
  <c r="H34" i="93"/>
  <c r="G34" i="93"/>
  <c r="F34" i="93"/>
  <c r="E34" i="93"/>
  <c r="D34" i="93"/>
  <c r="C34" i="93"/>
  <c r="H33" i="93"/>
  <c r="E33" i="93"/>
  <c r="H32" i="93"/>
  <c r="E32" i="93"/>
  <c r="H31" i="93"/>
  <c r="E31" i="93"/>
  <c r="H30" i="93"/>
  <c r="E30" i="93"/>
  <c r="H29" i="93"/>
  <c r="G29" i="93"/>
  <c r="F29" i="93"/>
  <c r="E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3" i="93"/>
  <c r="G13" i="93"/>
  <c r="F13" i="93"/>
  <c r="E13" i="93"/>
  <c r="D13" i="93"/>
  <c r="C13" i="93"/>
  <c r="H12" i="93"/>
  <c r="E12" i="93"/>
  <c r="H11" i="93"/>
  <c r="F11" i="93"/>
  <c r="E11" i="93"/>
  <c r="C11" i="93"/>
  <c r="H10" i="93"/>
  <c r="E10" i="93"/>
  <c r="H9" i="93"/>
  <c r="E9" i="93"/>
  <c r="H8" i="93"/>
  <c r="E8" i="93"/>
  <c r="H7" i="93"/>
  <c r="E7" i="93"/>
  <c r="H6" i="93"/>
  <c r="G6" i="93"/>
  <c r="F6" i="93"/>
  <c r="E6" i="93"/>
  <c r="D6" i="93"/>
  <c r="C6" i="93"/>
  <c r="B2" i="93"/>
  <c r="B1" i="93"/>
  <c r="H69" i="92"/>
  <c r="G69" i="92"/>
  <c r="F69" i="92"/>
  <c r="E69" i="92"/>
  <c r="D69" i="92"/>
  <c r="C69" i="92"/>
  <c r="H68" i="92"/>
  <c r="G68" i="92"/>
  <c r="F68" i="92"/>
  <c r="E68" i="92"/>
  <c r="D68" i="92"/>
  <c r="C68" i="92"/>
  <c r="H67" i="92"/>
  <c r="E67" i="92"/>
  <c r="H66" i="92"/>
  <c r="E66" i="92"/>
  <c r="H65" i="92"/>
  <c r="E65" i="92"/>
  <c r="H64" i="92"/>
  <c r="E64" i="92"/>
  <c r="H63" i="92"/>
  <c r="E63" i="92"/>
  <c r="D63" i="92"/>
  <c r="C63" i="92"/>
  <c r="H62" i="92"/>
  <c r="E62" i="92"/>
  <c r="H61" i="92"/>
  <c r="E61" i="92"/>
  <c r="H60" i="92"/>
  <c r="E60" i="92"/>
  <c r="H59" i="92"/>
  <c r="E59" i="92"/>
  <c r="D59" i="92"/>
  <c r="C59" i="92"/>
  <c r="H58" i="92"/>
  <c r="E58" i="92"/>
  <c r="H57" i="92"/>
  <c r="E57" i="92"/>
  <c r="H56" i="92"/>
  <c r="E56" i="92"/>
  <c r="H55" i="92"/>
  <c r="E55" i="92"/>
  <c r="H53" i="92"/>
  <c r="G53" i="92"/>
  <c r="F53" i="92"/>
  <c r="E53" i="92"/>
  <c r="D53" i="92"/>
  <c r="C53" i="92"/>
  <c r="H52" i="92"/>
  <c r="E52" i="92"/>
  <c r="H51" i="92"/>
  <c r="E51" i="92"/>
  <c r="H50" i="92"/>
  <c r="E50" i="92"/>
  <c r="H49" i="92"/>
  <c r="E49" i="92"/>
  <c r="H48" i="92"/>
  <c r="E48" i="92"/>
  <c r="H47" i="92"/>
  <c r="G47" i="92"/>
  <c r="F47" i="92"/>
  <c r="E47" i="92"/>
  <c r="D47" i="92"/>
  <c r="C47" i="92"/>
  <c r="H46" i="92"/>
  <c r="E46" i="92"/>
  <c r="H45" i="92"/>
  <c r="E45" i="92"/>
  <c r="H44" i="92"/>
  <c r="E44" i="92"/>
  <c r="H43" i="92"/>
  <c r="E43" i="92"/>
  <c r="H42" i="92"/>
  <c r="E42" i="92"/>
  <c r="H41" i="92"/>
  <c r="G41" i="92"/>
  <c r="F41" i="92"/>
  <c r="E41" i="92"/>
  <c r="D41" i="92"/>
  <c r="C41" i="92"/>
  <c r="H40" i="92"/>
  <c r="E40" i="92"/>
  <c r="H39" i="92"/>
  <c r="E39" i="92"/>
  <c r="H38" i="92"/>
  <c r="E38" i="92"/>
  <c r="H36" i="92"/>
  <c r="G36" i="92"/>
  <c r="F36" i="92"/>
  <c r="E36" i="92"/>
  <c r="D36" i="92"/>
  <c r="C36" i="92"/>
  <c r="H35" i="92"/>
  <c r="E35" i="92"/>
  <c r="H34" i="92"/>
  <c r="E34" i="92"/>
  <c r="H33" i="92"/>
  <c r="E33" i="92"/>
  <c r="H32" i="92"/>
  <c r="E32" i="92"/>
  <c r="H31" i="92"/>
  <c r="E31" i="92"/>
  <c r="H30" i="92"/>
  <c r="G30" i="92"/>
  <c r="F30" i="92"/>
  <c r="E30" i="92"/>
  <c r="D30" i="92"/>
  <c r="C30" i="92"/>
  <c r="H29" i="92"/>
  <c r="E29" i="92"/>
  <c r="H28" i="92"/>
  <c r="E28" i="92"/>
  <c r="H27" i="92"/>
  <c r="G27" i="92"/>
  <c r="F27" i="92"/>
  <c r="E27" i="92"/>
  <c r="D27" i="92"/>
  <c r="C27" i="92"/>
  <c r="H26" i="92"/>
  <c r="E26" i="92"/>
  <c r="H25" i="92"/>
  <c r="E25" i="92"/>
  <c r="H24" i="92"/>
  <c r="G24" i="92"/>
  <c r="F24" i="92"/>
  <c r="E24" i="92"/>
  <c r="D24" i="92"/>
  <c r="C24" i="92"/>
  <c r="H23" i="92"/>
  <c r="E23" i="92"/>
  <c r="H22" i="92"/>
  <c r="E22" i="92"/>
  <c r="H21" i="92"/>
  <c r="E21" i="92"/>
  <c r="H20" i="92"/>
  <c r="E20" i="92"/>
  <c r="H19" i="92"/>
  <c r="G19" i="92"/>
  <c r="F19" i="92"/>
  <c r="E19" i="92"/>
  <c r="D19" i="92"/>
  <c r="C19" i="92"/>
  <c r="H18" i="92"/>
  <c r="E18" i="92"/>
  <c r="H17" i="92"/>
  <c r="E17" i="92"/>
  <c r="H16" i="92"/>
  <c r="E16" i="92"/>
  <c r="H15" i="92"/>
  <c r="G15" i="92"/>
  <c r="F15" i="92"/>
  <c r="E15" i="92"/>
  <c r="D15" i="92"/>
  <c r="C15" i="92"/>
  <c r="H14" i="92"/>
  <c r="E14" i="92"/>
  <c r="H13" i="92"/>
  <c r="E13" i="92"/>
  <c r="H12" i="92"/>
  <c r="E12" i="92"/>
  <c r="H11" i="92"/>
  <c r="E11" i="92"/>
  <c r="H10" i="92"/>
  <c r="E10" i="92"/>
  <c r="H9" i="92"/>
  <c r="E9" i="92"/>
  <c r="H8" i="92"/>
  <c r="E8" i="92"/>
  <c r="H7" i="92"/>
  <c r="G7" i="92"/>
  <c r="F7" i="92"/>
  <c r="E7" i="92"/>
  <c r="D7" i="92"/>
  <c r="C7" i="92"/>
  <c r="B2" i="92"/>
  <c r="B1" i="92"/>
  <c r="K5" i="6"/>
  <c r="J5" i="6"/>
  <c r="I5" i="6"/>
  <c r="G5" i="6"/>
  <c r="F5" i="6"/>
  <c r="E5" i="6"/>
  <c r="D5" i="6"/>
  <c r="C5" i="6"/>
  <c r="B1" i="6"/>
</calcChain>
</file>

<file path=xl/sharedStrings.xml><?xml version="1.0" encoding="utf-8"?>
<sst xmlns="http://schemas.openxmlformats.org/spreadsheetml/2006/main" count="1205" uniqueCount="737">
  <si>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</si>
  <si>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</si>
  <si>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</si>
  <si>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</si>
  <si>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</si>
  <si>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</si>
  <si>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</si>
  <si>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</si>
  <si>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</si>
  <si>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</si>
  <si>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</si>
  <si>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</si>
  <si>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</si>
  <si>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</si>
  <si>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</si>
  <si>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</si>
  <si>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</si>
  <si>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</si>
  <si>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</si>
  <si>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</si>
  <si>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</si>
  <si>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</si>
  <si>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</si>
  <si>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</si>
  <si>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</si>
  <si>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</si>
  <si>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</si>
  <si>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</si>
  <si>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</si>
  <si>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</si>
  <si>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</si>
  <si>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</si>
  <si>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</si>
  <si>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</si>
  <si>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</si>
  <si>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</si>
  <si>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</si>
  <si>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</si>
  <si>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</si>
  <si>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</si>
  <si>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</si>
  <si>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</si>
  <si>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</si>
  <si>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</si>
  <si>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</si>
  <si>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</si>
  <si>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</si>
  <si>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</si>
  <si>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</si>
  <si>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</si>
  <si>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</si>
  <si>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</si>
  <si>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</si>
  <si>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</si>
  <si>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</si>
  <si>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</si>
  <si>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</si>
  <si>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</si>
  <si>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</si>
  <si>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</si>
  <si>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</si>
  <si>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</si>
  <si>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</si>
  <si>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</si>
  <si>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</si>
  <si>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</si>
  <si>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</si>
  <si>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</si>
  <si>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</si>
  <si>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</si>
  <si>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</si>
  <si>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</si>
  <si>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</si>
  <si>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</si>
  <si>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</si>
  <si>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</si>
  <si>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</si>
  <si>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</si>
  <si>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</si>
  <si>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</si>
  <si>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</si>
  <si>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</si>
  <si>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</si>
  <si>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</si>
  <si>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</si>
  <si>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</si>
  <si>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</si>
  <si>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</si>
  <si>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</si>
  <si>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</si>
  <si>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</si>
  <si>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</si>
  <si>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</si>
  <si>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</si>
  <si>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</si>
  <si>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</si>
  <si>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</si>
  <si>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</si>
  <si>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</si>
  <si>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</si>
  <si>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</si>
  <si>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</si>
  <si>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</si>
  <si>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</si>
  <si>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</si>
  <si>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</si>
  <si>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</si>
  <si>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</si>
  <si>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</si>
  <si>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</si>
  <si>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</si>
  <si>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</si>
  <si>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</si>
  <si>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</si>
  <si>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</si>
  <si>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</si>
  <si>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</si>
  <si>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</si>
  <si>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</si>
  <si>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</si>
  <si>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</si>
  <si>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</si>
  <si>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</si>
  <si>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</si>
  <si>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</si>
  <si>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</si>
  <si>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</si>
  <si>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</si>
  <si>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</si>
  <si>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</si>
  <si>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</si>
  <si>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</si>
  <si>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</si>
  <si>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</si>
  <si>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</si>
  <si>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</si>
  <si>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</si>
  <si>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</si>
  <si>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</si>
  <si>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</si>
  <si>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</si>
  <si>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</si>
  <si>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</si>
  <si>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</si>
  <si>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</si>
  <si>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</si>
  <si>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</si>
  <si>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</si>
  <si>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</si>
  <si>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</si>
  <si>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</si>
  <si>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</si>
  <si>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</si>
  <si>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</si>
  <si>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</si>
  <si>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</si>
  <si>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</si>
  <si>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</si>
  <si>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</si>
  <si>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</si>
  <si>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</si>
  <si>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</si>
  <si>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</si>
  <si>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</si>
  <si>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</si>
  <si>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</si>
  <si>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</si>
  <si>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</si>
  <si>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</si>
  <si>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</si>
  <si>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</si>
  <si>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</si>
  <si>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</si>
  <si>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</si>
  <si>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</si>
  <si>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</si>
  <si>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</si>
  <si>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</si>
  <si>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</si>
  <si>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</si>
  <si>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</si>
  <si>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</si>
  <si>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</si>
  <si>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</si>
  <si>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</si>
  <si>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</si>
  <si>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</si>
  <si>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</si>
  <si>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</si>
  <si>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</si>
  <si>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</si>
  <si>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</si>
  <si>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</si>
  <si>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</si>
  <si>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</si>
  <si>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</si>
  <si>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</si>
  <si>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</si>
  <si>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</si>
  <si>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</si>
  <si>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</si>
  <si>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</si>
  <si>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</si>
  <si>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</si>
  <si>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</si>
  <si>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</si>
  <si>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</si>
  <si>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</si>
  <si>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</si>
  <si>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</si>
  <si>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</si>
  <si>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</si>
  <si>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</si>
  <si>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</si>
  <si>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</si>
  <si>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</si>
  <si>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</si>
  <si>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</si>
  <si>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</si>
  <si>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</si>
  <si>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</si>
  <si>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</si>
  <si>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</si>
  <si>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</si>
  <si>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</si>
  <si>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</si>
  <si>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</si>
  <si>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</si>
  <si>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</si>
  <si>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</si>
  <si>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</si>
  <si>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</si>
  <si>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</si>
  <si>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</si>
  <si>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</si>
  <si>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</si>
  <si>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</si>
  <si>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</si>
  <si>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</si>
  <si>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</si>
  <si>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</si>
  <si>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</si>
  <si>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</si>
  <si>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</si>
  <si>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</si>
  <si>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</si>
  <si>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</si>
  <si>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</si>
  <si>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</si>
  <si>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</si>
  <si>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</si>
  <si>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</si>
  <si>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</si>
  <si>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</si>
  <si>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</si>
  <si>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</si>
  <si>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</si>
  <si>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</si>
  <si>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</si>
  <si>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</si>
  <si>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</si>
  <si>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</si>
  <si>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</si>
  <si>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</si>
  <si>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</si>
  <si>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</si>
  <si>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</si>
  <si>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</si>
  <si>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</si>
  <si>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</si>
  <si>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</si>
  <si>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</si>
  <si>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</si>
  <si>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</si>
  <si>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</si>
  <si>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</si>
  <si>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</si>
  <si>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</si>
  <si>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</si>
  <si>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</si>
  <si>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</si>
  <si>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</si>
  <si>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</si>
  <si>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</si>
  <si>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</si>
  <si>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</si>
  <si>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</si>
  <si>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</si>
  <si>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</si>
  <si>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</si>
  <si>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</si>
  <si>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</si>
  <si>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</si>
  <si>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</si>
  <si>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</si>
  <si>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</si>
  <si>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</si>
  <si>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</si>
  <si>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</si>
  <si>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</si>
  <si>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</si>
  <si>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</si>
  <si>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</si>
  <si>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</si>
  <si>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</si>
  <si>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</si>
  <si>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</si>
  <si>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</si>
  <si>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</si>
  <si>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</si>
  <si>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</si>
  <si>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</si>
  <si>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</si>
  <si>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</si>
  <si>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</si>
  <si>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</si>
  <si>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</si>
  <si>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</si>
  <si>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</si>
  <si>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</si>
  <si>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</si>
  <si>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</si>
  <si>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</si>
  <si>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</si>
  <si>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</si>
  <si>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</si>
  <si>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ბაზელ III-ზე დაფუძნებული ჩარჩოს მიხედვით *</t>
  </si>
  <si>
    <t>საბალანსო ელემენტები*</t>
  </si>
  <si>
    <t>სხვა კორექტირებების ეფექტი (ასეთის არსებობის შემთხვევაში) *</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</si>
  <si>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</si>
  <si>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</si>
  <si>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</si>
  <si>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</si>
  <si>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</si>
  <si>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</si>
  <si>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</si>
  <si>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</si>
  <si>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</si>
  <si>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</si>
  <si>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</si>
  <si>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</si>
  <si>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</si>
  <si>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</si>
  <si>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</si>
  <si>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</si>
  <si>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</si>
  <si>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</si>
  <si>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</si>
  <si>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</si>
  <si>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</si>
  <si>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</si>
  <si>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</si>
  <si>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</si>
  <si>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</si>
  <si>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</si>
  <si>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</si>
  <si>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</si>
  <si>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</si>
  <si>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</si>
  <si>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</si>
  <si>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</si>
  <si>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</si>
  <si>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</si>
  <si>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</si>
  <si>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</si>
  <si>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</si>
  <si>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</si>
  <si>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</si>
  <si>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</si>
  <si>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</si>
  <si>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</si>
  <si>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</si>
  <si>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</si>
  <si>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</si>
  <si>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</si>
  <si>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</si>
  <si>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</si>
  <si>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</si>
  <si>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</si>
  <si>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</si>
  <si>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</si>
  <si>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</si>
  <si>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</si>
  <si>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</si>
  <si>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</si>
  <si>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</si>
  <si>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</si>
  <si>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</si>
  <si>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</si>
  <si>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</si>
  <si>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</si>
  <si>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</si>
  <si>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</si>
  <si>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</si>
  <si>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</si>
  <si>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</si>
  <si>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</si>
  <si>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</si>
  <si>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</si>
  <si>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</si>
  <si>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</si>
  <si>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</si>
  <si>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</si>
  <si>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</si>
  <si>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</si>
  <si>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</si>
  <si>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</si>
  <si>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</si>
  <si>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</si>
  <si>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</si>
  <si>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</si>
  <si>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</si>
  <si>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</si>
  <si>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</si>
  <si>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</si>
  <si>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</si>
  <si>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</si>
  <si>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</si>
  <si>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</si>
  <si>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</si>
  <si>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</si>
  <si>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</si>
  <si>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</si>
  <si>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</si>
  <si>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</si>
  <si>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</si>
  <si>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</si>
  <si>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</si>
  <si>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</si>
  <si>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</si>
  <si>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</si>
  <si>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</si>
  <si>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</si>
  <si>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</si>
  <si>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</si>
  <si>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</si>
  <si>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</si>
  <si>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</si>
  <si>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</si>
  <si>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</si>
  <si>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</si>
  <si>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</si>
  <si>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</si>
  <si>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</si>
  <si>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</si>
  <si>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</si>
  <si>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</si>
  <si>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</si>
  <si>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</si>
  <si>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</si>
  <si>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</si>
  <si>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</si>
  <si>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</si>
  <si>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</si>
  <si>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</si>
  <si>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</si>
  <si>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</si>
  <si>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</si>
  <si>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</si>
  <si>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</si>
  <si>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</si>
  <si>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</si>
  <si>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</si>
  <si>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</si>
  <si>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</si>
  <si>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</si>
  <si>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</si>
  <si>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</si>
  <si>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</si>
  <si>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</si>
  <si>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</si>
  <si>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</si>
  <si>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</si>
  <si>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</si>
  <si>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</si>
  <si>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</si>
  <si>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</si>
  <si>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</si>
  <si>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</si>
  <si>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</si>
  <si>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</si>
  <si>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</si>
  <si>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</si>
  <si>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</si>
  <si>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</si>
  <si>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</si>
  <si>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</si>
  <si>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</si>
  <si>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</si>
  <si>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</si>
  <si>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</si>
  <si>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</si>
  <si>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</si>
  <si>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</si>
  <si>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</si>
  <si>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</si>
  <si>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</si>
  <si>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</si>
  <si>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</si>
  <si>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</si>
  <si>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</si>
  <si>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</si>
  <si>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</si>
  <si>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</si>
  <si>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</si>
  <si>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</si>
  <si>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</si>
  <si>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</si>
  <si>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</si>
  <si>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</si>
  <si>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</si>
  <si>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</si>
  <si>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</si>
  <si>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</si>
  <si>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</si>
  <si>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</si>
  <si>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</si>
  <si>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</si>
  <si>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</si>
  <si>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</si>
  <si>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</si>
  <si>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</si>
  <si>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</si>
  <si>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</si>
  <si>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</si>
  <si>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</si>
  <si>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</si>
  <si>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</si>
  <si>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</si>
  <si>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</si>
  <si>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</si>
  <si>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</si>
  <si>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</si>
  <si>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</si>
  <si>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</si>
  <si>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</si>
  <si>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</si>
  <si>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</si>
  <si>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</si>
  <si>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</si>
  <si>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</si>
  <si>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</si>
  <si>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</si>
  <si>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</si>
  <si>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</si>
  <si>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</si>
  <si>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</si>
  <si>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</si>
  <si>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</si>
  <si>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</si>
  <si>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</si>
  <si>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</si>
  <si>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</si>
  <si>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</si>
  <si>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</si>
  <si>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</si>
  <si>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</si>
  <si>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</si>
  <si>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</si>
  <si>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</si>
  <si>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</si>
  <si>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</si>
  <si>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</si>
  <si>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</si>
  <si>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</si>
  <si>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</si>
  <si>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</si>
  <si>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</si>
  <si>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</si>
  <si>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</si>
  <si>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</si>
  <si>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</si>
  <si>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</si>
  <si>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</si>
  <si>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</si>
  <si>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</si>
  <si>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</si>
  <si>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</si>
  <si>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</si>
  <si>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</si>
  <si>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</si>
  <si>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</si>
  <si>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</si>
  <si>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</si>
  <si>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</si>
  <si>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</si>
  <si>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</si>
  <si>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</si>
  <si>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</si>
  <si>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</si>
  <si>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</si>
  <si>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</si>
  <si>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</si>
  <si>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</si>
  <si>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</si>
  <si>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</si>
  <si>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</si>
  <si>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</si>
  <si>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</si>
  <si>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</si>
  <si>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</si>
  <si>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</si>
  <si>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</si>
  <si>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</si>
  <si>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</si>
  <si>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</si>
  <si>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</si>
  <si>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</si>
  <si>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</si>
  <si>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</si>
  <si>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</si>
  <si>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</si>
  <si>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</si>
  <si>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</si>
  <si>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</si>
  <si>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</si>
  <si>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</si>
  <si>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</si>
  <si>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</si>
  <si>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</si>
  <si>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</si>
  <si>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</si>
  <si>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</si>
  <si>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</si>
  <si>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</si>
  <si>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</si>
  <si>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</si>
  <si>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</si>
  <si>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</si>
  <si>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</si>
  <si>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</si>
  <si>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</si>
  <si>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</si>
  <si>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</si>
  <si>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</si>
  <si>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</si>
  <si>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</si>
  <si>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</si>
  <si>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</si>
  <si>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</si>
  <si>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</si>
  <si>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</si>
  <si>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</si>
  <si>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</si>
  <si>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</si>
  <si>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</si>
  <si>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</si>
  <si>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</si>
  <si>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</si>
  <si>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</si>
  <si>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</si>
  <si>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</si>
  <si>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</si>
  <si>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</si>
  <si>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</si>
  <si>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</si>
  <si>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</si>
  <si>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</si>
  <si>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</si>
  <si>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</si>
  <si>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</si>
  <si>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</si>
  <si>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</si>
  <si>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</si>
  <si>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</si>
  <si>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</si>
  <si>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</si>
  <si>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</si>
  <si>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</si>
  <si>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</si>
  <si>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</si>
  <si>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</si>
  <si>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</si>
  <si>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</si>
  <si>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</si>
  <si>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</si>
  <si>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</si>
  <si>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</si>
  <si>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</si>
  <si>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</si>
  <si>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</si>
  <si>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</si>
  <si>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</si>
  <si>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</si>
  <si>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</si>
  <si>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</si>
  <si>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</si>
  <si>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</si>
  <si>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</si>
  <si>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</si>
  <si>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</si>
  <si>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</si>
  <si>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</si>
  <si>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</si>
  <si>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</si>
  <si>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</si>
  <si>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</si>
  <si>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</si>
  <si>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</si>
  <si>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</si>
  <si>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</si>
  <si>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</si>
  <si>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სს "ბაზისბანკი"</t>
  </si>
  <si>
    <t>ჯანგ ძუნი</t>
  </si>
  <si>
    <t>დავით ცაავა</t>
  </si>
  <si>
    <t>www.BB.ge</t>
  </si>
  <si>
    <t>ზაიქი მი</t>
  </si>
  <si>
    <t>არადამოუკიდებელ წევრი</t>
  </si>
  <si>
    <t>არადამოუკიდებელი თავმჯდომარე</t>
  </si>
  <si>
    <t>ჟუ ნინგი</t>
  </si>
  <si>
    <t>ზაზა რობაქიძე</t>
  </si>
  <si>
    <t>დამოუკიდებელი წევრი</t>
  </si>
  <si>
    <t>მი მია ენხვა</t>
  </si>
  <si>
    <t>ნიკოლოზ ენუქიძე</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</si>
  <si>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</si>
  <si>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</si>
  <si>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</si>
  <si>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</si>
  <si>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</si>
  <si>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</si>
  <si>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</si>
  <si>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</si>
  <si>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</si>
  <si>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</si>
  <si>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</si>
  <si>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</si>
  <si>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</si>
  <si>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</si>
  <si>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</si>
  <si>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 xml:space="preserve"> ცხრილი 9 (Capital), N17 </t>
  </si>
  <si>
    <t xml:space="preserve"> ცხრილი 9 (Capital), N38</t>
  </si>
  <si>
    <t xml:space="preserve"> ცხრილი 9 (Capital), N2 </t>
  </si>
  <si>
    <t xml:space="preserve"> ცხრილი 9 (Capital), N3</t>
  </si>
  <si>
    <t xml:space="preserve"> ცხრილი 9 (Capital), N5</t>
  </si>
  <si>
    <t xml:space="preserve"> ცხრილი 9 (Capital), N4; N8</t>
  </si>
  <si>
    <t xml:space="preserve"> ცხრილი 9 (Capital), N 5-6</t>
  </si>
  <si>
    <t>მიე ენხვა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</si>
</sst>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0%"/>
  </numFmts>
  <fonts count="131">
    <font>
      <sz val="11"/>
      <color theme="1"/>
      <name val="Calibri"/>
      <family val="2"/>
      <scheme val="minor"/>
    </font>
    <font>
      <sz val="10"/>
      <color theme="1"/>
      <name val="Arial"/>
      <family val="2"/>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b/>
      <i/>
      <sz val="10"/>
      <color theme="1"/>
      <name val="Calibri"/>
      <family val="2"/>
      <scheme val="minor"/>
    </font>
    <font>
      <b/>
      <i/>
      <sz val="11"/>
      <color theme="1"/>
      <name val="Calibri"/>
      <family val="2"/>
      <scheme val="minor"/>
    </font>
    <font>
      <sz val="8"/>
      <name val="Calibri"/>
      <family val="2"/>
      <scheme val="minor"/>
    </font>
    <font>
      <b/>
      <sz val="8"/>
      <color theme="1"/>
      <name val="Calibri"/>
      <family val="2"/>
      <scheme val="minor"/>
    </font>
    <font>
      <b/>
      <sz val="8"/>
      <color indexed="8"/>
      <name val="Calibri"/>
      <family val="2"/>
      <scheme val="minor"/>
    </font>
    <font>
      <b/>
      <sz val="10"/>
      <color theme="1"/>
      <name val="Arial"/>
      <family val="2"/>
    </font>
    <font>
      <sz val="11"/>
      <color theme="1"/>
      <name val="Calibri"/>
      <family val="2"/>
      <scheme val="minor"/>
    </font>
  </fonts>
  <fills count="78">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0" tint="-0.14996795556505021"/>
        <bgColor indexed="64"/>
      </patternFill>
    </fill>
    <fill>
      <patternFill patternType="solid">
        <fgColor theme="1" tint="0.49995422223578601"/>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theme="6" tint="-0.49995422223578601"/>
      </left>
      <right style="medium">
        <color auto="1"/>
      </right>
      <top style="thin">
        <color theme="6" tint="-0.49995422223578601"/>
      </top>
      <bottom style="thin">
        <color theme="6" tint="-0.49995422223578601"/>
      </bottom>
      <diagonal/>
    </border>
    <border>
      <left style="medium">
        <color auto="1"/>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bottom style="thin">
        <color auto="1"/>
      </bottom>
      <diagonal/>
    </border>
    <border>
      <left style="thin">
        <color auto="1"/>
      </left>
      <right/>
      <top style="thin">
        <color auto="1"/>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right style="medium">
        <color auto="1"/>
      </right>
      <top style="thin">
        <color auto="1"/>
      </top>
      <bottom style="thin">
        <color theme="6" tint="-0.49995422223578601"/>
      </bottom>
      <diagonal/>
    </border>
    <border>
      <left/>
      <right style="medium">
        <color auto="1"/>
      </right>
      <top style="thin">
        <color theme="6" tint="-0.49995422223578601"/>
      </top>
      <bottom style="thin">
        <color theme="6" tint="-0.49995422223578601"/>
      </bottom>
      <diagonal/>
    </border>
    <border>
      <left/>
      <right style="medium">
        <color auto="1"/>
      </right>
      <top style="thin">
        <color theme="6" tint="-0.49995422223578601"/>
      </top>
      <bottom/>
      <diagonal/>
    </border>
    <border>
      <left/>
      <right style="medium">
        <color auto="1"/>
      </right>
      <top/>
      <bottom style="thin">
        <color theme="6" tint="-0.4999542222357860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thin">
        <color auto="1"/>
      </right>
      <top style="thin">
        <color auto="1"/>
      </top>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thin">
        <color auto="1"/>
      </bottom>
      <diagonal/>
    </border>
    <border>
      <left style="thin">
        <color auto="1"/>
      </left>
      <right/>
      <top/>
      <bottom/>
      <diagonal/>
    </border>
    <border>
      <left style="thin">
        <color auto="1"/>
      </left>
      <right style="thin">
        <color auto="1"/>
      </right>
      <top/>
      <bottom/>
      <diagonal/>
    </border>
    <border>
      <left/>
      <right style="medium">
        <color auto="1"/>
      </right>
      <top/>
      <bottom style="thin">
        <color auto="1"/>
      </bottom>
      <diagonal/>
    </border>
    <border>
      <left style="medium">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1415">
    <xf numFmtId="0" fontId="0" fillId="0" borderId="0"/>
    <xf numFmtId="9"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0" fontId="130"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130" fillId="0" borderId="0"/>
    <xf numFmtId="9" fontId="130" fillId="0" borderId="0" applyFont="0" applyFill="0" applyBorder="0" applyAlignment="0" applyProtection="0"/>
    <xf numFmtId="0" fontId="2" fillId="0" borderId="0"/>
    <xf numFmtId="0" fontId="2" fillId="0" borderId="0"/>
    <xf numFmtId="0" fontId="10" fillId="0" borderId="0" applyNumberFormat="0" applyFill="0" applyBorder="0">
      <protection locked="0"/>
    </xf>
    <xf numFmtId="0" fontId="24" fillId="0" borderId="0"/>
    <xf numFmtId="168" fontId="25" fillId="2" borderId="0"/>
    <xf numFmtId="169" fontId="25" fillId="2" borderId="0"/>
    <xf numFmtId="168" fontId="25" fillId="2" borderId="0"/>
    <xf numFmtId="0" fontId="26" fillId="3" borderId="0" applyNumberFormat="0" applyBorder="0" applyAlignment="0" applyProtection="0"/>
    <xf numFmtId="0" fontId="4" fillId="4"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6"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6" fillId="3" borderId="0" applyNumberFormat="0" applyBorder="0" applyAlignment="0" applyProtection="0"/>
    <xf numFmtId="0" fontId="26" fillId="5" borderId="0" applyNumberFormat="0" applyBorder="0" applyAlignment="0" applyProtection="0"/>
    <xf numFmtId="0" fontId="4" fillId="6"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6"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6" fillId="5" borderId="0" applyNumberFormat="0" applyBorder="0" applyAlignment="0" applyProtection="0"/>
    <xf numFmtId="0" fontId="26" fillId="7" borderId="0" applyNumberFormat="0" applyBorder="0" applyAlignment="0" applyProtection="0"/>
    <xf numFmtId="0" fontId="4" fillId="8"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6" fillId="9" borderId="0" applyNumberFormat="0" applyBorder="0" applyAlignment="0" applyProtection="0"/>
    <xf numFmtId="0" fontId="4" fillId="10"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6" fillId="11" borderId="0" applyNumberFormat="0" applyBorder="0" applyAlignment="0" applyProtection="0"/>
    <xf numFmtId="0" fontId="4" fillId="12"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6"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4" fillId="14"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6"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6" fillId="13" borderId="0" applyNumberFormat="0" applyBorder="0" applyAlignment="0" applyProtection="0"/>
    <xf numFmtId="0" fontId="26" fillId="15" borderId="0" applyNumberFormat="0" applyBorder="0" applyAlignment="0" applyProtection="0"/>
    <xf numFmtId="0" fontId="4" fillId="1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26" fillId="17" borderId="0" applyNumberFormat="0" applyBorder="0" applyAlignment="0" applyProtection="0"/>
    <xf numFmtId="0" fontId="4" fillId="18"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6"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4" fillId="20"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6"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6" fillId="19" borderId="0" applyNumberFormat="0" applyBorder="0" applyAlignment="0" applyProtection="0"/>
    <xf numFmtId="0" fontId="26" fillId="9" borderId="0" applyNumberFormat="0" applyBorder="0" applyAlignment="0" applyProtection="0"/>
    <xf numFmtId="0" fontId="4" fillId="21"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4" fillId="22"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26" fillId="23" borderId="0" applyNumberFormat="0" applyBorder="0" applyAlignment="0" applyProtection="0"/>
    <xf numFmtId="0" fontId="4" fillId="24"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6"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6" fillId="23" borderId="0" applyNumberFormat="0" applyBorder="0" applyAlignment="0" applyProtection="0"/>
    <xf numFmtId="0" fontId="28" fillId="25" borderId="0" applyNumberFormat="0" applyBorder="0" applyAlignment="0" applyProtection="0"/>
    <xf numFmtId="0" fontId="29" fillId="2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28"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28" fillId="25" borderId="0" applyNumberFormat="0" applyBorder="0" applyAlignment="0" applyProtection="0"/>
    <xf numFmtId="0" fontId="28" fillId="17" borderId="0" applyNumberFormat="0" applyBorder="0" applyAlignment="0" applyProtection="0"/>
    <xf numFmtId="0" fontId="2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8" fillId="1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8" fillId="17" borderId="0" applyNumberFormat="0" applyBorder="0" applyAlignment="0" applyProtection="0"/>
    <xf numFmtId="0" fontId="28" fillId="19" borderId="0" applyNumberFormat="0" applyBorder="0" applyAlignment="0" applyProtection="0"/>
    <xf numFmtId="0" fontId="29" fillId="2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8" fillId="19"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8" fillId="19"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8" fillId="29"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8" fillId="31" borderId="0" applyNumberFormat="0" applyBorder="0" applyAlignment="0" applyProtection="0"/>
    <xf numFmtId="0" fontId="28" fillId="33" borderId="0" applyNumberFormat="0" applyBorder="0" applyAlignment="0" applyProtection="0"/>
    <xf numFmtId="0" fontId="29" fillId="34"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8" fillId="3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8" fillId="33"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9" fillId="38"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8" fillId="3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9"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8"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6" fillId="39" borderId="0" applyNumberFormat="0" applyBorder="0" applyAlignment="0" applyProtection="0"/>
    <xf numFmtId="0" fontId="26" fillId="44" borderId="0" applyNumberFormat="0" applyBorder="0" applyAlignment="0" applyProtection="0"/>
    <xf numFmtId="0" fontId="28" fillId="40" borderId="0" applyNumberFormat="0" applyBorder="0" applyAlignment="0" applyProtection="0"/>
    <xf numFmtId="0" fontId="28" fillId="45" borderId="0" applyNumberFormat="0" applyBorder="0" applyAlignment="0" applyProtection="0"/>
    <xf numFmtId="0" fontId="29" fillId="4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8"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28" fillId="40" borderId="0" applyNumberFormat="0" applyBorder="0" applyAlignment="0" applyProtection="0"/>
    <xf numFmtId="0" fontId="28" fillId="29" borderId="0" applyNumberFormat="0" applyBorder="0" applyAlignment="0" applyProtection="0"/>
    <xf numFmtId="0" fontId="29" fillId="47"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8" fillId="29"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48" borderId="0" applyNumberFormat="0" applyBorder="0" applyAlignment="0" applyProtection="0"/>
    <xf numFmtId="0" fontId="26" fillId="35"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9" fillId="49"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8" fillId="31"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9" borderId="0" applyNumberFormat="0" applyBorder="0" applyAlignment="0" applyProtection="0"/>
    <xf numFmtId="0" fontId="26"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52"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28"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31" fillId="5" borderId="0" applyNumberFormat="0" applyBorder="0" applyAlignment="0" applyProtection="0"/>
    <xf numFmtId="0" fontId="32" fillId="53"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1" fillId="5"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1" fillId="5" borderId="0" applyNumberFormat="0" applyBorder="0" applyAlignment="0" applyProtection="0"/>
    <xf numFmtId="170" fontId="34"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1" fontId="35" fillId="0" borderId="0" applyFill="0" applyBorder="0" applyAlignment="0"/>
    <xf numFmtId="171" fontId="35"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2" fontId="35" fillId="0" borderId="0" applyFill="0" applyBorder="0" applyAlignment="0"/>
    <xf numFmtId="173" fontId="35" fillId="0" borderId="0" applyFill="0" applyBorder="0" applyAlignment="0"/>
    <xf numFmtId="174" fontId="35" fillId="0" borderId="0" applyFill="0" applyBorder="0" applyAlignment="0"/>
    <xf numFmtId="175" fontId="35" fillId="0" borderId="0" applyFill="0" applyBorder="0" applyAlignment="0"/>
    <xf numFmtId="171" fontId="35" fillId="0" borderId="0" applyFill="0" applyBorder="0" applyAlignment="0"/>
    <xf numFmtId="176" fontId="35" fillId="0" borderId="0" applyFill="0" applyBorder="0" applyAlignment="0"/>
    <xf numFmtId="172" fontId="35" fillId="0" borderId="0" applyFill="0" applyBorder="0" applyAlignment="0"/>
    <xf numFmtId="0" fontId="36" fillId="54" borderId="1" applyNumberFormat="0" applyAlignment="0" applyProtection="0"/>
    <xf numFmtId="0" fontId="37" fillId="55" borderId="2"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8"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8"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8"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7" fillId="55" borderId="2"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7" fillId="55" borderId="2"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7" fillId="55" borderId="2"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7" fillId="55" borderId="2"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7" fillId="55" borderId="2"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7" fillId="55" borderId="2"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7" fillId="55" borderId="2"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6" fillId="54" borderId="1" applyNumberFormat="0" applyAlignment="0" applyProtection="0"/>
    <xf numFmtId="0" fontId="39" fillId="56" borderId="3" applyNumberFormat="0" applyAlignment="0" applyProtection="0"/>
    <xf numFmtId="0" fontId="40" fillId="57" borderId="4"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39"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0" fillId="57" borderId="4"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41" fillId="56" borderId="3" applyNumberFormat="0" applyAlignment="0" applyProtection="0"/>
    <xf numFmtId="0" fontId="39" fillId="56" borderId="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30" fillId="0" borderId="0" applyFont="0" applyFill="0" applyBorder="0" applyAlignment="0" applyProtection="0"/>
    <xf numFmtId="177"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6"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6"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26"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26"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26"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2"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26"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26" fillId="0" borderId="0" applyFont="0" applyFill="0" applyBorder="0" applyAlignment="0" applyProtection="0"/>
    <xf numFmtId="44" fontId="2" fillId="0" borderId="0" applyFont="0" applyFill="0" applyBorder="0" applyAlignment="0" applyProtection="0"/>
    <xf numFmtId="43" fontId="26" fillId="0" borderId="0" applyFont="0" applyFill="0" applyBorder="0" applyAlignment="0" applyProtection="0"/>
    <xf numFmtId="44" fontId="2" fillId="0" borderId="0" applyFont="0" applyFill="0" applyBorder="0" applyAlignment="0" applyProtection="0"/>
    <xf numFmtId="178" fontId="26"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26"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26"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4" fontId="2"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4" fontId="2"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26" fillId="0" borderId="0" applyFont="0" applyFill="0" applyBorder="0" applyAlignment="0" applyProtection="0"/>
    <xf numFmtId="44" fontId="2" fillId="0" borderId="0" applyFont="0" applyFill="0" applyBorder="0" applyAlignment="0" applyProtection="0"/>
    <xf numFmtId="178" fontId="26"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4" fontId="2"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26"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5" fontId="26"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178"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4"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6"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3" fillId="0" borderId="0"/>
    <xf numFmtId="14" fontId="44" fillId="0" borderId="0" applyFill="0" applyBorder="0" applyAlignment="0"/>
    <xf numFmtId="38" fontId="25" fillId="0" borderId="5">
      <alignment vertical="center"/>
    </xf>
    <xf numFmtId="38" fontId="25" fillId="0" borderId="5">
      <alignment vertical="center"/>
    </xf>
    <xf numFmtId="38" fontId="25" fillId="0" borderId="5">
      <alignment vertical="center"/>
    </xf>
    <xf numFmtId="38" fontId="25" fillId="0" borderId="5">
      <alignment vertical="center"/>
    </xf>
    <xf numFmtId="38" fontId="25" fillId="0" borderId="5">
      <alignment vertical="center"/>
    </xf>
    <xf numFmtId="38" fontId="25" fillId="0" borderId="5">
      <alignment vertical="center"/>
    </xf>
    <xf numFmtId="38" fontId="25" fillId="0" borderId="5">
      <alignment vertical="center"/>
    </xf>
    <xf numFmtId="38" fontId="25" fillId="0" borderId="0" applyFont="0" applyFill="0" applyBorder="0" applyAlignment="0" applyProtection="0"/>
    <xf numFmtId="180" fontId="2" fillId="0" borderId="0" applyFont="0" applyFill="0" applyBorder="0" applyAlignment="0" applyProtection="0"/>
    <xf numFmtId="0" fontId="45" fillId="58" borderId="0" applyNumberFormat="0" applyBorder="0" applyAlignment="0" applyProtection="0"/>
    <xf numFmtId="0" fontId="45" fillId="59" borderId="0" applyNumberFormat="0" applyBorder="0" applyAlignment="0" applyProtection="0"/>
    <xf numFmtId="0" fontId="45" fillId="60" borderId="0" applyNumberFormat="0" applyBorder="0" applyAlignment="0" applyProtection="0"/>
    <xf numFmtId="171" fontId="35" fillId="0" borderId="0" applyFill="0" applyBorder="0" applyAlignment="0"/>
    <xf numFmtId="172" fontId="35" fillId="0" borderId="0" applyFill="0" applyBorder="0" applyAlignment="0"/>
    <xf numFmtId="171" fontId="35" fillId="0" borderId="0" applyFill="0" applyBorder="0" applyAlignment="0"/>
    <xf numFmtId="176" fontId="35" fillId="0" borderId="0" applyFill="0" applyBorder="0" applyAlignment="0"/>
    <xf numFmtId="172" fontId="35"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6" fillId="0" borderId="0" applyNumberFormat="0" applyFill="0" applyBorder="0" applyAlignment="0" applyProtection="0"/>
    <xf numFmtId="168" fontId="2" fillId="0" borderId="0"/>
    <xf numFmtId="0" fontId="2" fillId="0" borderId="0"/>
    <xf numFmtId="168" fontId="2" fillId="0" borderId="0"/>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49" fillId="7" borderId="0" applyNumberFormat="0" applyBorder="0" applyAlignment="0" applyProtection="0"/>
    <xf numFmtId="0" fontId="50" fillId="61"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49" fillId="7"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49" fillId="7" borderId="0" applyNumberFormat="0" applyBorder="0" applyAlignment="0" applyProtection="0"/>
    <xf numFmtId="0" fontId="2" fillId="54" borderId="6" applyNumberFormat="0" applyFont="0" applyBorder="0" applyProtection="0">
      <alignment horizontal="center" vertical="center"/>
    </xf>
    <xf numFmtId="0" fontId="52" fillId="0" borderId="7" applyNumberFormat="0" applyProtection="0"/>
    <xf numFmtId="0" fontId="52" fillId="0" borderId="7" applyNumberFormat="0" applyProtection="0"/>
    <xf numFmtId="0" fontId="52" fillId="0" borderId="7" applyNumberFormat="0" applyProtection="0"/>
    <xf numFmtId="0" fontId="52" fillId="0" borderId="8">
      <alignment horizontal="left" vertical="center"/>
    </xf>
    <xf numFmtId="0" fontId="52" fillId="0" borderId="8">
      <alignment horizontal="left" vertical="center"/>
    </xf>
    <xf numFmtId="168" fontId="52" fillId="0" borderId="8">
      <alignment horizontal="left" vertical="center"/>
    </xf>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37" fontId="56" fillId="0" borderId="0"/>
    <xf numFmtId="168" fontId="57" fillId="0" borderId="0"/>
    <xf numFmtId="0" fontId="57" fillId="0" borderId="0"/>
    <xf numFmtId="168" fontId="57" fillId="0" borderId="0"/>
    <xf numFmtId="168" fontId="52" fillId="0" borderId="0"/>
    <xf numFmtId="0" fontId="52" fillId="0" borderId="0"/>
    <xf numFmtId="168" fontId="52" fillId="0" borderId="0"/>
    <xf numFmtId="168" fontId="58" fillId="0" borderId="0"/>
    <xf numFmtId="0" fontId="58" fillId="0" borderId="0"/>
    <xf numFmtId="168" fontId="58"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0" fontId="60" fillId="62" borderId="12" applyFont="0" applyBorder="0">
      <alignment horizontal="center" wrapText="1"/>
    </xf>
    <xf numFmtId="3" fontId="2" fillId="13" borderId="6" applyFont="0" applyProtection="0">
      <alignment horizontal="right" vertical="center"/>
    </xf>
    <xf numFmtId="9" fontId="2" fillId="13" borderId="6" applyFont="0" applyProtection="0">
      <alignment horizontal="right" vertical="center"/>
    </xf>
    <xf numFmtId="0" fontId="2" fillId="13" borderId="12"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0" fontId="62" fillId="0" borderId="0" applyNumberFormat="0" applyFill="0" applyBorder="0">
      <protection locked="0"/>
    </xf>
    <xf numFmtId="0" fontId="62" fillId="0" borderId="0" applyNumberFormat="0" applyFill="0" applyBorder="0">
      <protection locked="0"/>
    </xf>
    <xf numFmtId="0" fontId="62" fillId="0" borderId="0" applyNumberFormat="0" applyFill="0" applyBorder="0">
      <protection locked="0"/>
    </xf>
    <xf numFmtId="168" fontId="63" fillId="0" borderId="0"/>
    <xf numFmtId="0" fontId="64" fillId="13" borderId="1" applyNumberFormat="0" applyAlignment="0" applyProtection="0"/>
    <xf numFmtId="0" fontId="65" fillId="63" borderId="2"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6"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6"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6"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5" fillId="63" borderId="2"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5" fillId="63" borderId="2"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5" fillId="63" borderId="2"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5" fillId="63" borderId="2"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5" fillId="63" borderId="2"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5" fillId="63" borderId="2"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5" fillId="63" borderId="2"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4" fillId="13" borderId="1" applyNumberFormat="0" applyAlignment="0" applyProtection="0"/>
    <xf numFmtId="3" fontId="2" fillId="64" borderId="6" applyFont="0">
      <alignment horizontal="right" vertical="center"/>
      <protection locked="0"/>
    </xf>
    <xf numFmtId="171" fontId="35" fillId="0" borderId="0" applyFill="0" applyBorder="0" applyAlignment="0"/>
    <xf numFmtId="172" fontId="35" fillId="0" borderId="0" applyFill="0" applyBorder="0" applyAlignment="0"/>
    <xf numFmtId="171" fontId="35" fillId="0" borderId="0" applyFill="0" applyBorder="0" applyAlignment="0"/>
    <xf numFmtId="176" fontId="35" fillId="0" borderId="0" applyFill="0" applyBorder="0" applyAlignment="0"/>
    <xf numFmtId="172" fontId="35" fillId="0" borderId="0" applyFill="0" applyBorder="0" applyAlignment="0"/>
    <xf numFmtId="0" fontId="67" fillId="0" borderId="13" applyNumberFormat="0" applyFill="0" applyAlignment="0" applyProtection="0"/>
    <xf numFmtId="0" fontId="68" fillId="0" borderId="14"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7" fillId="0" borderId="13"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7" fillId="0" borderId="1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0" fillId="65" borderId="0" applyNumberFormat="0" applyBorder="0" applyAlignment="0" applyProtection="0"/>
    <xf numFmtId="0" fontId="71" fillId="66"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0" fillId="65"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0" fillId="65" borderId="0" applyNumberFormat="0" applyBorder="0" applyAlignment="0" applyProtection="0"/>
    <xf numFmtId="1" fontId="73" fillId="0" borderId="0" applyProtection="0"/>
    <xf numFmtId="168" fontId="25" fillId="0" borderId="15"/>
    <xf numFmtId="169" fontId="25" fillId="0" borderId="15"/>
    <xf numFmtId="168" fontId="25" fillId="0" borderId="15"/>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0" fontId="130" fillId="0" borderId="0"/>
    <xf numFmtId="0" fontId="130" fillId="0" borderId="0"/>
    <xf numFmtId="0" fontId="130" fillId="0" borderId="0"/>
    <xf numFmtId="0"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0" fontId="130" fillId="0" borderId="0"/>
    <xf numFmtId="0" fontId="130" fillId="0" borderId="0"/>
    <xf numFmtId="0" fontId="130" fillId="0" borderId="0"/>
    <xf numFmtId="0"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0" fontId="130" fillId="0" borderId="0"/>
    <xf numFmtId="0" fontId="130" fillId="0" borderId="0"/>
    <xf numFmtId="0" fontId="130" fillId="0" borderId="0"/>
    <xf numFmtId="0"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130" fillId="0" borderId="0"/>
    <xf numFmtId="179" fontId="130" fillId="0" borderId="0"/>
    <xf numFmtId="179" fontId="130" fillId="0" borderId="0"/>
    <xf numFmtId="179"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4"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2" fillId="0" borderId="0"/>
    <xf numFmtId="0" fontId="4"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0" fontId="2"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0" fontId="2" fillId="0" borderId="0"/>
    <xf numFmtId="0" fontId="2" fillId="0" borderId="0"/>
    <xf numFmtId="0" fontId="2" fillId="0" borderId="0"/>
    <xf numFmtId="0" fontId="74" fillId="0" borderId="0"/>
    <xf numFmtId="181" fontId="2" fillId="0" borderId="0"/>
    <xf numFmtId="179" fontId="27" fillId="0" borderId="0"/>
    <xf numFmtId="0" fontId="74"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75" fillId="0" borderId="0"/>
    <xf numFmtId="0" fontId="75" fillId="0" borderId="0"/>
    <xf numFmtId="0" fontId="74"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30" fillId="0" borderId="0"/>
    <xf numFmtId="179" fontId="130"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30" fillId="0" borderId="0"/>
    <xf numFmtId="179" fontId="130"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27" fillId="0" borderId="0"/>
    <xf numFmtId="0" fontId="2" fillId="0" borderId="0"/>
    <xf numFmtId="179" fontId="130" fillId="0" borderId="0"/>
    <xf numFmtId="179" fontId="130"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2"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27" fillId="0" borderId="0"/>
    <xf numFmtId="0" fontId="2" fillId="0" borderId="0"/>
    <xf numFmtId="168" fontId="2" fillId="0" borderId="0"/>
    <xf numFmtId="179"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68" fontId="2" fillId="0" borderId="0"/>
    <xf numFmtId="179" fontId="130" fillId="0" borderId="0"/>
    <xf numFmtId="179" fontId="130" fillId="0" borderId="0"/>
    <xf numFmtId="179" fontId="130" fillId="0" borderId="0"/>
    <xf numFmtId="179"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63"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79" fontId="130" fillId="0" borderId="0"/>
    <xf numFmtId="179" fontId="130" fillId="0" borderId="0"/>
    <xf numFmtId="179" fontId="130" fillId="0" borderId="0"/>
    <xf numFmtId="179" fontId="130"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2" fillId="0" borderId="0"/>
    <xf numFmtId="179" fontId="130" fillId="0" borderId="0"/>
    <xf numFmtId="179"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2" fillId="0" borderId="0"/>
    <xf numFmtId="179"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68" fontId="26"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7"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2" fillId="0" borderId="0"/>
    <xf numFmtId="0" fontId="2" fillId="0" borderId="0"/>
    <xf numFmtId="0" fontId="130" fillId="0" borderId="0"/>
    <xf numFmtId="0" fontId="130" fillId="0" borderId="0"/>
    <xf numFmtId="0" fontId="130" fillId="0" borderId="0"/>
    <xf numFmtId="0" fontId="130"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7"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7"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168" fontId="27" fillId="0" borderId="0"/>
    <xf numFmtId="0" fontId="27" fillId="0" borderId="0"/>
    <xf numFmtId="168" fontId="27" fillId="0" borderId="0"/>
    <xf numFmtId="0" fontId="27"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7"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27"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68" fontId="26" fillId="0" borderId="0"/>
    <xf numFmtId="179" fontId="27" fillId="0" borderId="0"/>
    <xf numFmtId="179" fontId="27" fillId="0" borderId="0"/>
    <xf numFmtId="0" fontId="2" fillId="0" borderId="0"/>
    <xf numFmtId="179" fontId="130" fillId="0" borderId="0"/>
    <xf numFmtId="179" fontId="130" fillId="0" borderId="0"/>
    <xf numFmtId="179" fontId="130" fillId="0" borderId="0"/>
    <xf numFmtId="179"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27"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27"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7"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0" fontId="27"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0" fontId="2"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7"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30" fillId="0" borderId="0"/>
    <xf numFmtId="0" fontId="130" fillId="0" borderId="0"/>
    <xf numFmtId="179" fontId="27"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7" fillId="0" borderId="0"/>
    <xf numFmtId="0" fontId="27" fillId="0" borderId="0"/>
    <xf numFmtId="168" fontId="24" fillId="0" borderId="0"/>
    <xf numFmtId="0" fontId="63" fillId="0" borderId="0"/>
    <xf numFmtId="0" fontId="2" fillId="0" borderId="0"/>
    <xf numFmtId="168" fontId="24" fillId="0" borderId="0"/>
    <xf numFmtId="0" fontId="130"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30"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30" fillId="0" borderId="0"/>
    <xf numFmtId="179" fontId="27" fillId="0" borderId="0"/>
    <xf numFmtId="179" fontId="27"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7" fillId="0" borderId="0"/>
    <xf numFmtId="179" fontId="27"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4" fillId="0" borderId="0"/>
    <xf numFmtId="179" fontId="27" fillId="0" borderId="0"/>
    <xf numFmtId="0" fontId="74"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74"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4"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0" fontId="2"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34" fillId="62" borderId="16" applyBorder="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34" fillId="62" borderId="16" applyBorder="0"/>
    <xf numFmtId="0" fontId="2" fillId="0" borderId="0"/>
    <xf numFmtId="0" fontId="2" fillId="0" borderId="0"/>
    <xf numFmtId="0" fontId="2" fillId="0" borderId="0"/>
    <xf numFmtId="0" fontId="2" fillId="0" borderId="0"/>
    <xf numFmtId="179" fontId="130" fillId="0" borderId="0"/>
    <xf numFmtId="179" fontId="130" fillId="0" borderId="0"/>
    <xf numFmtId="179" fontId="130" fillId="0" borderId="0"/>
    <xf numFmtId="179" fontId="130" fillId="0" borderId="0"/>
    <xf numFmtId="0" fontId="2" fillId="0" borderId="0"/>
    <xf numFmtId="0" fontId="2" fillId="0" borderId="0"/>
    <xf numFmtId="179" fontId="130" fillId="0" borderId="0"/>
    <xf numFmtId="179" fontId="130" fillId="0" borderId="0"/>
    <xf numFmtId="179" fontId="130" fillId="0" borderId="0"/>
    <xf numFmtId="179"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5" fillId="0" borderId="0"/>
    <xf numFmtId="0" fontId="2"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25" fillId="0" borderId="0"/>
    <xf numFmtId="0" fontId="25" fillId="0" borderId="0"/>
    <xf numFmtId="0" fontId="25" fillId="0" borderId="0"/>
    <xf numFmtId="0" fontId="25" fillId="0" borderId="0"/>
    <xf numFmtId="179" fontId="2" fillId="0" borderId="0"/>
    <xf numFmtId="0" fontId="25" fillId="0" borderId="0"/>
    <xf numFmtId="179" fontId="25" fillId="0" borderId="0"/>
    <xf numFmtId="0" fontId="25" fillId="0" borderId="0"/>
    <xf numFmtId="0" fontId="2" fillId="0" borderId="0"/>
    <xf numFmtId="0" fontId="25"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179" fontId="25" fillId="0" borderId="0"/>
    <xf numFmtId="179" fontId="2"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74"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2" fillId="0" borderId="0"/>
    <xf numFmtId="0" fontId="130" fillId="0" borderId="0"/>
    <xf numFmtId="0" fontId="2" fillId="0" borderId="0"/>
    <xf numFmtId="0" fontId="2" fillId="0" borderId="0"/>
    <xf numFmtId="0" fontId="2" fillId="0" borderId="0"/>
    <xf numFmtId="0" fontId="2" fillId="0" borderId="0"/>
    <xf numFmtId="0" fontId="2" fillId="0" borderId="0"/>
    <xf numFmtId="0" fontId="130" fillId="0" borderId="0"/>
    <xf numFmtId="0" fontId="2" fillId="0" borderId="0"/>
    <xf numFmtId="0" fontId="25" fillId="0" borderId="0"/>
    <xf numFmtId="0" fontId="25" fillId="0" borderId="0"/>
    <xf numFmtId="168" fontId="25" fillId="0" borderId="0"/>
    <xf numFmtId="0" fontId="74" fillId="0" borderId="0"/>
    <xf numFmtId="168"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5"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2" fillId="0" borderId="0"/>
    <xf numFmtId="0" fontId="74" fillId="0" borderId="0"/>
    <xf numFmtId="0" fontId="2" fillId="0" borderId="0"/>
    <xf numFmtId="0" fontId="74" fillId="0" borderId="0"/>
    <xf numFmtId="168" fontId="2" fillId="0" borderId="0"/>
    <xf numFmtId="0" fontId="74" fillId="0" borderId="0"/>
    <xf numFmtId="168" fontId="2" fillId="0" borderId="0"/>
    <xf numFmtId="0" fontId="74"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179" fontId="2"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2"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179"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30" fillId="0" borderId="0"/>
    <xf numFmtId="179" fontId="25"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5" fillId="0" borderId="0"/>
    <xf numFmtId="179" fontId="25" fillId="0" borderId="0"/>
    <xf numFmtId="179" fontId="25" fillId="0" borderId="0"/>
    <xf numFmtId="179" fontId="2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2"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2"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82"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30" fillId="0" borderId="0"/>
    <xf numFmtId="179" fontId="130" fillId="0" borderId="0"/>
    <xf numFmtId="179" fontId="130" fillId="0" borderId="0"/>
    <xf numFmtId="179" fontId="130"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179" fontId="130" fillId="0" borderId="0"/>
    <xf numFmtId="179" fontId="130" fillId="0" borderId="0"/>
    <xf numFmtId="179"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168" fontId="42" fillId="0" borderId="0"/>
    <xf numFmtId="0" fontId="2" fillId="0" borderId="0"/>
    <xf numFmtId="0" fontId="74" fillId="0" borderId="0"/>
    <xf numFmtId="168" fontId="4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74"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9" fontId="130" fillId="0" borderId="0"/>
    <xf numFmtId="0" fontId="2"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79" fontId="2"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169"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6"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74"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179" fontId="130" fillId="0" borderId="0"/>
    <xf numFmtId="179" fontId="130" fillId="0" borderId="0"/>
    <xf numFmtId="179" fontId="130" fillId="0" borderId="0"/>
    <xf numFmtId="179" fontId="130" fillId="0" borderId="0"/>
    <xf numFmtId="0" fontId="2"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74" fillId="0" borderId="0"/>
    <xf numFmtId="0" fontId="2" fillId="0" borderId="0"/>
    <xf numFmtId="0" fontId="74"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79" fontId="130" fillId="0" borderId="0"/>
    <xf numFmtId="179" fontId="130" fillId="0" borderId="0"/>
    <xf numFmtId="179" fontId="130" fillId="0" borderId="0"/>
    <xf numFmtId="179"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168" fontId="130"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9" fontId="2"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168" fontId="2"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169"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2" fillId="0" borderId="0"/>
    <xf numFmtId="0" fontId="74" fillId="0" borderId="0"/>
    <xf numFmtId="0" fontId="74" fillId="0" borderId="0"/>
    <xf numFmtId="0" fontId="74" fillId="0" borderId="0"/>
    <xf numFmtId="0" fontId="74" fillId="0" borderId="0"/>
    <xf numFmtId="0" fontId="74"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168" fontId="2" fillId="0" borderId="0"/>
    <xf numFmtId="0" fontId="74"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2" fillId="0" borderId="0"/>
    <xf numFmtId="0" fontId="74" fillId="0" borderId="0"/>
    <xf numFmtId="0" fontId="74" fillId="0" borderId="0"/>
    <xf numFmtId="0" fontId="74" fillId="0" borderId="0"/>
    <xf numFmtId="0" fontId="74" fillId="0" borderId="0"/>
    <xf numFmtId="0" fontId="74"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179" fontId="130" fillId="0" borderId="0"/>
    <xf numFmtId="0" fontId="2" fillId="0" borderId="0"/>
    <xf numFmtId="0" fontId="2" fillId="0" borderId="0"/>
    <xf numFmtId="179" fontId="130" fillId="0" borderId="0"/>
    <xf numFmtId="179" fontId="130" fillId="0" borderId="0"/>
    <xf numFmtId="179" fontId="130" fillId="0" borderId="0"/>
    <xf numFmtId="179" fontId="130" fillId="0" borderId="0"/>
    <xf numFmtId="0" fontId="130" fillId="0" borderId="0"/>
    <xf numFmtId="0" fontId="130" fillId="0" borderId="0"/>
    <xf numFmtId="0" fontId="130" fillId="0" borderId="0"/>
    <xf numFmtId="0"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0" fontId="130" fillId="0" borderId="0"/>
    <xf numFmtId="0" fontId="130" fillId="0" borderId="0"/>
    <xf numFmtId="0" fontId="130" fillId="0" borderId="0"/>
    <xf numFmtId="0"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181"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68" fontId="77" fillId="0" borderId="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168" fontId="2" fillId="0" borderId="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 fillId="67" borderId="17" applyNumberFormat="0" applyFont="0" applyAlignment="0" applyProtection="0"/>
    <xf numFmtId="0" fontId="26" fillId="67" borderId="17" applyNumberFormat="0" applyFont="0" applyAlignment="0" applyProtection="0"/>
    <xf numFmtId="168" fontId="2" fillId="0" borderId="0"/>
    <xf numFmtId="0" fontId="26" fillId="67" borderId="17" applyNumberFormat="0" applyFont="0" applyAlignment="0" applyProtection="0"/>
    <xf numFmtId="0" fontId="26"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6" fillId="67" borderId="17" applyNumberFormat="0" applyFont="0" applyAlignment="0" applyProtection="0"/>
    <xf numFmtId="0" fontId="2"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169" fontId="2" fillId="0" borderId="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 fillId="67" borderId="17" applyNumberFormat="0" applyFont="0" applyAlignment="0" applyProtection="0"/>
    <xf numFmtId="0" fontId="2" fillId="0" borderId="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7" fillId="68" borderId="18"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168" fontId="2" fillId="0" borderId="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78" fillId="0" borderId="0">
      <alignment horizontal="left"/>
    </xf>
    <xf numFmtId="0" fontId="2" fillId="0" borderId="0"/>
    <xf numFmtId="0" fontId="2" fillId="0" borderId="0"/>
    <xf numFmtId="168" fontId="2" fillId="0" borderId="0"/>
    <xf numFmtId="3" fontId="2" fillId="7" borderId="6" applyFont="0">
      <alignment horizontal="right" vertical="center"/>
      <protection locked="0"/>
    </xf>
    <xf numFmtId="168" fontId="79" fillId="0" borderId="0"/>
    <xf numFmtId="0" fontId="79" fillId="0" borderId="0"/>
    <xf numFmtId="168" fontId="79" fillId="0" borderId="0"/>
    <xf numFmtId="0" fontId="80" fillId="54" borderId="19" applyNumberFormat="0" applyAlignment="0" applyProtection="0"/>
    <xf numFmtId="0" fontId="81" fillId="55" borderId="20"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2"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2"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2"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1" fillId="55" borderId="20"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1" fillId="55" borderId="20"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1" fillId="55" borderId="20"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1" fillId="55" borderId="20"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1" fillId="55" borderId="20"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1" fillId="55" borderId="20"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1" fillId="55" borderId="20"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0" fillId="54" borderId="19" applyNumberFormat="0" applyAlignment="0" applyProtection="0"/>
    <xf numFmtId="0" fontId="24" fillId="0" borderId="0"/>
    <xf numFmtId="175" fontId="35" fillId="0" borderId="0" applyFont="0" applyFill="0" applyBorder="0" applyAlignment="0" applyProtection="0"/>
    <xf numFmtId="186" fontId="3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2"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3"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5" fillId="0" borderId="0" applyFill="0" applyBorder="0" applyAlignment="0"/>
    <xf numFmtId="172" fontId="35" fillId="0" borderId="0" applyFill="0" applyBorder="0" applyAlignment="0"/>
    <xf numFmtId="171" fontId="35" fillId="0" borderId="0" applyFill="0" applyBorder="0" applyAlignment="0"/>
    <xf numFmtId="176" fontId="35" fillId="0" borderId="0" applyFill="0" applyBorder="0" applyAlignment="0"/>
    <xf numFmtId="172" fontId="35" fillId="0" borderId="0" applyFill="0" applyBorder="0" applyAlignment="0"/>
    <xf numFmtId="168" fontId="2" fillId="0" borderId="0"/>
    <xf numFmtId="0" fontId="2" fillId="0" borderId="0"/>
    <xf numFmtId="168" fontId="2" fillId="0" borderId="0"/>
    <xf numFmtId="0" fontId="63" fillId="0" borderId="6" applyNumberFormat="0">
      <alignment horizontal="center" vertical="top" wrapText="1"/>
    </xf>
    <xf numFmtId="0" fontId="84" fillId="0" borderId="0" applyNumberFormat="0" applyFill="0" applyBorder="0" applyAlignment="0" applyProtection="0"/>
    <xf numFmtId="3" fontId="2" fillId="62" borderId="6" applyFont="0">
      <alignment horizontal="right" vertical="center"/>
    </xf>
    <xf numFmtId="188" fontId="2" fillId="62" borderId="6" applyFont="0">
      <alignment horizontal="right" vertical="center"/>
    </xf>
    <xf numFmtId="0" fontId="85" fillId="0" borderId="0"/>
    <xf numFmtId="0" fontId="24" fillId="0" borderId="0"/>
    <xf numFmtId="0" fontId="24" fillId="0" borderId="0"/>
    <xf numFmtId="0" fontId="24" fillId="0" borderId="0"/>
    <xf numFmtId="168" fontId="24" fillId="0" borderId="0"/>
    <xf numFmtId="168"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49" fontId="44" fillId="0" borderId="0" applyFill="0" applyBorder="0" applyAlignment="0"/>
    <xf numFmtId="189" fontId="35" fillId="0" borderId="0" applyFill="0" applyBorder="0" applyAlignment="0"/>
    <xf numFmtId="190" fontId="35" fillId="0" borderId="0" applyFill="0" applyBorder="0" applyAlignment="0"/>
    <xf numFmtId="0" fontId="87" fillId="0" borderId="0">
      <alignment horizontal="center" vertical="top"/>
    </xf>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5" fillId="0" borderId="21" applyNumberFormat="0" applyFill="0" applyAlignment="0" applyProtection="0"/>
    <xf numFmtId="0" fontId="6" fillId="0" borderId="22"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89"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89"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89"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6" fillId="0" borderId="22"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6" fillId="0" borderId="22"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6" fillId="0" borderId="22"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6" fillId="0" borderId="22"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6" fillId="0" borderId="22"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6" fillId="0" borderId="22"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6" fillId="0" borderId="22"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45" fillId="0" borderId="21" applyNumberFormat="0" applyFill="0" applyAlignment="0" applyProtection="0"/>
    <xf numFmtId="0" fontId="24" fillId="0" borderId="23"/>
    <xf numFmtId="185" fontId="78"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0" fillId="0" borderId="0" applyNumberFormat="0" applyFill="0" applyBorder="0" applyAlignment="0" applyProtection="0"/>
    <xf numFmtId="0" fontId="23"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 fontId="92" fillId="0" borderId="0" applyFill="0" applyProtection="0">
      <alignment horizontal="right"/>
    </xf>
    <xf numFmtId="42" fontId="93" fillId="0" borderId="0" applyFont="0" applyFill="0" applyBorder="0" applyAlignment="0" applyProtection="0"/>
    <xf numFmtId="44" fontId="93" fillId="0" borderId="0" applyFont="0" applyFill="0" applyBorder="0" applyAlignment="0" applyProtection="0"/>
    <xf numFmtId="0" fontId="63" fillId="0" borderId="0"/>
    <xf numFmtId="0" fontId="94" fillId="0" borderId="0"/>
    <xf numFmtId="38" fontId="25" fillId="0" borderId="0" applyFont="0" applyFill="0" applyBorder="0" applyAlignment="0" applyProtection="0"/>
    <xf numFmtId="40" fontId="25" fillId="0" borderId="0" applyFont="0" applyFill="0" applyBorder="0" applyAlignment="0" applyProtection="0"/>
    <xf numFmtId="41" fontId="93" fillId="0" borderId="0" applyFont="0" applyFill="0" applyBorder="0" applyAlignment="0" applyProtection="0"/>
    <xf numFmtId="43" fontId="93" fillId="0" borderId="0" applyFont="0" applyFill="0" applyBorder="0" applyAlignment="0" applyProtection="0"/>
    <xf numFmtId="0" fontId="2" fillId="0" borderId="0"/>
    <xf numFmtId="0" fontId="45"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89"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89"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89"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188" fontId="2" fillId="62" borderId="6" applyFont="0">
      <alignment horizontal="right" vertical="center"/>
    </xf>
    <xf numFmtId="3" fontId="2" fillId="62" borderId="6" applyFont="0">
      <alignment horizontal="right" vertical="center"/>
    </xf>
    <xf numFmtId="0" fontId="80"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2"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2"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2"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2"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3" fontId="2" fillId="7" borderId="6" applyFont="0">
      <alignment horizontal="right" vertical="center"/>
      <protection locked="0"/>
    </xf>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 fillId="67" borderId="17" applyNumberFormat="0" applyFont="0" applyAlignment="0" applyProtection="0"/>
    <xf numFmtId="0" fontId="26"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0" fontId="26" fillId="67" borderId="17" applyNumberFormat="0" applyFont="0" applyAlignment="0" applyProtection="0"/>
    <xf numFmtId="3" fontId="2" fillId="64" borderId="6" applyFont="0">
      <alignment horizontal="right" vertical="center"/>
      <protection locked="0"/>
    </xf>
    <xf numFmtId="0" fontId="64"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6"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6"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6"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6"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2" fillId="13" borderId="12" applyNumberFormat="0" applyFont="0" applyBorder="0" applyProtection="0">
      <alignment horizontal="left" vertical="center"/>
    </xf>
    <xf numFmtId="9" fontId="2" fillId="13" borderId="6" applyFont="0" applyProtection="0">
      <alignment horizontal="right" vertical="center"/>
    </xf>
    <xf numFmtId="3" fontId="2" fillId="13" borderId="6" applyFont="0" applyProtection="0">
      <alignment horizontal="right" vertical="center"/>
    </xf>
    <xf numFmtId="0" fontId="60" fillId="62" borderId="12" applyFont="0" applyBorder="0">
      <alignment horizontal="center" wrapText="1"/>
    </xf>
    <xf numFmtId="168" fontId="52" fillId="0" borderId="8">
      <alignment horizontal="left" vertical="center"/>
    </xf>
    <xf numFmtId="0" fontId="52" fillId="0" borderId="8">
      <alignment horizontal="left" vertical="center"/>
    </xf>
    <xf numFmtId="0" fontId="52" fillId="0" borderId="8">
      <alignment horizontal="left" vertical="center"/>
    </xf>
    <xf numFmtId="0" fontId="2" fillId="54" borderId="6" applyNumberFormat="0" applyFont="0" applyBorder="0" applyProtection="0">
      <alignment horizontal="center" vertical="center"/>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4" fillId="0" borderId="6" applyNumberFormat="0">
      <protection locked="0"/>
    </xf>
    <xf numFmtId="0" fontId="36"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8"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8"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8"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8"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130" fillId="0" borderId="0"/>
    <xf numFmtId="169" fontId="25" fillId="2" borderId="0"/>
    <xf numFmtId="0" fontId="2" fillId="0" borderId="0">
      <alignment vertical="center"/>
    </xf>
    <xf numFmtId="166" fontId="130" fillId="0" borderId="0" applyFont="0" applyFill="0" applyBorder="0" applyAlignment="0" applyProtection="0"/>
    <xf numFmtId="0" fontId="2" fillId="0" borderId="0"/>
  </cellStyleXfs>
  <cellXfs count="883">
    <xf numFmtId="0" fontId="0" fillId="0" borderId="0" xfId="0"/>
    <xf numFmtId="0" fontId="127" fillId="0" borderId="16" xfId="0" applyFont="1" applyBorder="1" applyAlignment="1">
      <alignment horizontal="center" vertical="center"/>
    </xf>
    <xf numFmtId="0" fontId="127" fillId="0" borderId="37" xfId="0" applyFont="1" applyBorder="1" applyAlignment="1">
      <alignment horizontal="center" vertical="center"/>
    </xf>
    <xf numFmtId="0" fontId="11" fillId="0" borderId="6" xfId="0" applyFont="1" applyBorder="1" applyAlignment="1">
      <alignment horizontal="center" vertical="center"/>
    </xf>
    <xf numFmtId="0" fontId="11" fillId="0" borderId="34" xfId="0" applyFont="1" applyBorder="1" applyAlignment="1">
      <alignment horizontal="center" vertical="center"/>
    </xf>
    <xf numFmtId="0" fontId="11" fillId="0" borderId="27" xfId="0" applyFont="1" applyBorder="1" applyAlignment="1">
      <alignment horizontal="center"/>
    </xf>
    <xf numFmtId="0" fontId="11" fillId="0" borderId="8" xfId="0" applyFont="1" applyBorder="1" applyAlignment="1">
      <alignment horizontal="center"/>
    </xf>
    <xf numFmtId="0" fontId="11" fillId="0" borderId="12" xfId="0" applyFont="1" applyBorder="1" applyAlignment="1">
      <alignment horizontal="center"/>
    </xf>
    <xf numFmtId="0" fontId="124" fillId="0" borderId="29" xfId="0" applyFont="1" applyBorder="1" applyAlignment="1">
      <alignment horizontal="center" vertical="center" wrapText="1"/>
    </xf>
    <xf numFmtId="0" fontId="125" fillId="0" borderId="80" xfId="0" applyFont="1" applyBorder="1" applyAlignment="1">
      <alignment horizontal="center" wrapText="1"/>
    </xf>
    <xf numFmtId="0" fontId="125" fillId="0" borderId="7" xfId="0" applyFont="1" applyBorder="1" applyAlignment="1">
      <alignment horizontal="center" wrapText="1"/>
    </xf>
    <xf numFmtId="0" fontId="125" fillId="0" borderId="79" xfId="0" applyFont="1" applyBorder="1" applyAlignment="1">
      <alignment horizontal="center" wrapText="1"/>
    </xf>
    <xf numFmtId="0" fontId="98" fillId="0" borderId="53" xfId="0" applyFont="1" applyBorder="1" applyAlignment="1">
      <alignment horizontal="left" vertical="center" wrapText="1"/>
    </xf>
    <xf numFmtId="0" fontId="98" fillId="0" borderId="65" xfId="0" applyFont="1" applyBorder="1" applyAlignment="1">
      <alignment horizontal="left" vertical="center" wrapText="1"/>
    </xf>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6" xfId="0" applyFont="1" applyBorder="1"/>
    <xf numFmtId="0" fontId="8" fillId="0" borderId="24" xfId="0" applyFont="1" applyBorder="1"/>
    <xf numFmtId="0" fontId="11" fillId="0" borderId="0" xfId="0" applyFont="1" applyBorder="1"/>
    <xf numFmtId="0" fontId="11" fillId="0" borderId="0" xfId="0" applyFont="1"/>
    <xf numFmtId="0" fontId="8" fillId="0" borderId="0" xfId="0" applyFont="1" applyBorder="1" applyAlignment="1">
      <alignment horizontal="right" wrapText="1"/>
    </xf>
    <xf numFmtId="0" fontId="8" fillId="0" borderId="25" xfId="0" applyFont="1" applyBorder="1" applyAlignment="1">
      <alignment vertical="center"/>
    </xf>
    <xf numFmtId="0" fontId="8" fillId="0" borderId="26" xfId="0" applyFont="1" applyBorder="1"/>
    <xf numFmtId="0" fontId="7" fillId="0" borderId="0" xfId="0" applyFont="1"/>
    <xf numFmtId="0" fontId="8" fillId="0" borderId="0" xfId="12" applyFont="1" applyFill="1" applyBorder="1" applyProtection="1"/>
    <xf numFmtId="0" fontId="4" fillId="0" borderId="0" xfId="0" applyFont="1" applyBorder="1"/>
    <xf numFmtId="0" fontId="8" fillId="0" borderId="0" xfId="0" applyFont="1"/>
    <xf numFmtId="0" fontId="8" fillId="0" borderId="0" xfId="0" applyFont="1" applyAlignment="1">
      <alignment horizontal="right"/>
    </xf>
    <xf numFmtId="0" fontId="8" fillId="0" borderId="0" xfId="12" applyFont="1" applyFill="1" applyBorder="1" applyAlignment="1" applyProtection="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2" applyFont="1" applyFill="1" applyBorder="1" applyAlignment="1" applyProtection="1"/>
    <xf numFmtId="0" fontId="8" fillId="0" borderId="12" xfId="0" applyFont="1" applyBorder="1" applyAlignment="1">
      <alignment wrapText="1"/>
    </xf>
    <xf numFmtId="0" fontId="8" fillId="0" borderId="27" xfId="0" applyFont="1" applyBorder="1" applyAlignment="1">
      <alignment wrapText="1"/>
    </xf>
    <xf numFmtId="0" fontId="7" fillId="0" borderId="0" xfId="0" applyFont="1" applyBorder="1"/>
    <xf numFmtId="0" fontId="6" fillId="0" borderId="0" xfId="0" applyFont="1" applyAlignment="1">
      <alignment horizontal="center"/>
    </xf>
    <xf numFmtId="0" fontId="9" fillId="0" borderId="0" xfId="0" applyFont="1" applyFill="1" applyBorder="1" applyAlignment="1">
      <alignment horizontal="center" wrapText="1"/>
    </xf>
    <xf numFmtId="0" fontId="12" fillId="0" borderId="12" xfId="0" applyFont="1" applyBorder="1" applyAlignment="1">
      <alignment wrapText="1"/>
    </xf>
    <xf numFmtId="0" fontId="12" fillId="0" borderId="28"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8" fillId="0" borderId="29" xfId="0" applyFont="1" applyBorder="1"/>
    <xf numFmtId="0" fontId="4" fillId="0" borderId="0" xfId="0" applyFont="1" applyBorder="1" applyAlignment="1">
      <alignment horizontal="center" vertical="center" wrapText="1"/>
    </xf>
    <xf numFmtId="0" fontId="7" fillId="69" borderId="6" xfId="14" applyFont="1" applyFill="1" applyBorder="1" applyAlignment="1" applyProtection="1">
      <alignment vertical="center" wrapText="1"/>
      <protection locked="0"/>
    </xf>
    <xf numFmtId="0" fontId="7" fillId="69" borderId="6" xfId="14" applyFont="1" applyFill="1" applyBorder="1" applyAlignment="1" applyProtection="1">
      <alignment horizontal="left" vertical="center" wrapText="1"/>
      <protection locked="0"/>
    </xf>
    <xf numFmtId="0" fontId="7" fillId="69" borderId="6" xfId="10" applyFont="1" applyFill="1" applyBorder="1" applyAlignment="1" applyProtection="1">
      <alignment horizontal="left" vertical="center" wrapText="1"/>
      <protection locked="0"/>
    </xf>
    <xf numFmtId="0" fontId="7" fillId="0" borderId="6" xfId="14" applyFont="1" applyBorder="1" applyAlignment="1" applyProtection="1">
      <alignment horizontal="left" vertical="center" wrapText="1"/>
      <protection locked="0"/>
    </xf>
    <xf numFmtId="0" fontId="7" fillId="0" borderId="6" xfId="14" applyFont="1" applyFill="1" applyBorder="1" applyAlignment="1" applyProtection="1">
      <alignment horizontal="left" vertical="center" wrapText="1"/>
      <protection locked="0"/>
    </xf>
    <xf numFmtId="0" fontId="14" fillId="69" borderId="6" xfId="14" applyFont="1" applyFill="1" applyBorder="1" applyAlignment="1" applyProtection="1">
      <alignment vertical="center" wrapText="1"/>
      <protection locked="0"/>
    </xf>
    <xf numFmtId="0" fontId="7" fillId="69" borderId="16" xfId="14" applyFont="1" applyFill="1" applyBorder="1" applyAlignment="1" applyProtection="1">
      <alignment vertical="center" wrapText="1"/>
      <protection locked="0"/>
    </xf>
    <xf numFmtId="0" fontId="7" fillId="69" borderId="30" xfId="14" applyFont="1" applyFill="1" applyBorder="1" applyAlignment="1" applyProtection="1">
      <alignment vertical="center" wrapText="1"/>
      <protection locked="0"/>
    </xf>
    <xf numFmtId="0" fontId="7" fillId="69" borderId="16" xfId="14" applyFont="1" applyFill="1" applyBorder="1" applyAlignment="1" applyProtection="1">
      <alignment horizontal="left" vertical="center" wrapText="1"/>
      <protection locked="0"/>
    </xf>
    <xf numFmtId="0" fontId="6" fillId="70" borderId="6" xfId="0" applyFont="1" applyFill="1" applyBorder="1" applyAlignment="1">
      <alignment horizontal="left" vertical="top" wrapText="1"/>
    </xf>
    <xf numFmtId="1" fontId="14" fillId="70" borderId="6" xfId="4" applyNumberFormat="1" applyFont="1" applyFill="1" applyBorder="1" applyAlignment="1" applyProtection="1">
      <alignment horizontal="left" vertical="top" wrapText="1"/>
    </xf>
    <xf numFmtId="0" fontId="14" fillId="70" borderId="6" xfId="14" applyFont="1" applyFill="1" applyBorder="1" applyAlignment="1" applyProtection="1">
      <alignment vertical="center" wrapText="1"/>
      <protection locked="0"/>
    </xf>
    <xf numFmtId="0" fontId="4" fillId="0" borderId="25" xfId="0" applyFont="1" applyBorder="1"/>
    <xf numFmtId="0" fontId="22" fillId="0" borderId="6" xfId="0" applyFont="1" applyBorder="1"/>
    <xf numFmtId="0" fontId="21" fillId="0" borderId="0" xfId="0" applyFont="1"/>
    <xf numFmtId="0" fontId="7" fillId="0" borderId="6" xfId="14"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69" borderId="6" xfId="3" applyNumberFormat="1" applyFont="1" applyFill="1" applyBorder="1" applyAlignment="1" applyProtection="1">
      <alignment horizontal="center" vertical="center" wrapText="1"/>
      <protection locked="0"/>
    </xf>
    <xf numFmtId="164" fontId="7" fillId="69" borderId="25" xfId="3" applyNumberFormat="1" applyFont="1" applyFill="1" applyBorder="1" applyAlignment="1" applyProtection="1">
      <alignment horizontal="center" vertical="center" wrapText="1"/>
      <protection locked="0"/>
    </xf>
    <xf numFmtId="164" fontId="7" fillId="69" borderId="31" xfId="3" applyNumberFormat="1" applyFont="1" applyFill="1" applyBorder="1" applyAlignment="1" applyProtection="1">
      <alignment horizontal="center" vertical="center" wrapText="1"/>
      <protection locked="0"/>
    </xf>
    <xf numFmtId="0" fontId="4" fillId="0" borderId="24" xfId="0" applyFont="1" applyBorder="1"/>
    <xf numFmtId="0" fontId="4" fillId="0" borderId="32" xfId="0" applyFont="1" applyBorder="1"/>
    <xf numFmtId="0" fontId="7" fillId="69" borderId="26" xfId="10" applyFont="1" applyFill="1" applyBorder="1" applyAlignment="1" applyProtection="1">
      <alignment horizontal="left" vertical="center"/>
      <protection locked="0"/>
    </xf>
    <xf numFmtId="0" fontId="14" fillId="69" borderId="33" xfId="17" applyFont="1" applyFill="1" applyBorder="1" applyAlignment="1" applyProtection="1">
      <protection locked="0"/>
    </xf>
    <xf numFmtId="0" fontId="4" fillId="0" borderId="0" xfId="0" applyFont="1" applyFill="1" applyBorder="1" applyAlignment="1">
      <alignment wrapText="1"/>
    </xf>
    <xf numFmtId="0" fontId="8" fillId="69" borderId="6" xfId="7" applyFont="1" applyFill="1" applyBorder="1" applyProtection="1">
      <protection locked="0"/>
    </xf>
    <xf numFmtId="0" fontId="8" fillId="0" borderId="6" xfId="14" applyFont="1" applyFill="1" applyBorder="1" applyAlignment="1" applyProtection="1">
      <alignment horizontal="center" vertical="center" wrapText="1"/>
      <protection locked="0"/>
    </xf>
    <xf numFmtId="0" fontId="8" fillId="69" borderId="6" xfId="14" applyFont="1" applyFill="1" applyBorder="1" applyAlignment="1" applyProtection="1">
      <alignment horizontal="center" vertical="center" wrapText="1"/>
      <protection locked="0"/>
    </xf>
    <xf numFmtId="3" fontId="8" fillId="69" borderId="6" xfId="3" applyNumberFormat="1" applyFont="1" applyFill="1" applyBorder="1" applyAlignment="1" applyProtection="1">
      <alignment horizontal="center" vertical="center" wrapText="1"/>
      <protection locked="0"/>
    </xf>
    <xf numFmtId="9" fontId="8" fillId="69" borderId="6" xfId="16" applyNumberFormat="1" applyFont="1" applyFill="1" applyBorder="1" applyAlignment="1" applyProtection="1">
      <alignment horizontal="center" vertical="center"/>
      <protection locked="0"/>
    </xf>
    <xf numFmtId="0" fontId="9" fillId="69" borderId="6" xfId="14" applyFont="1" applyFill="1" applyBorder="1" applyAlignment="1" applyProtection="1">
      <alignment wrapText="1"/>
      <protection locked="0"/>
    </xf>
    <xf numFmtId="0" fontId="8" fillId="69" borderId="6" xfId="14" applyFont="1" applyFill="1" applyBorder="1" applyAlignment="1" applyProtection="1">
      <alignment horizontal="left" vertical="center" wrapText="1"/>
      <protection locked="0"/>
    </xf>
    <xf numFmtId="165" fontId="8" fillId="69" borderId="6" xfId="9" applyNumberFormat="1" applyFont="1" applyFill="1" applyBorder="1" applyAlignment="1" applyProtection="1">
      <alignment horizontal="right" wrapText="1"/>
      <protection locked="0"/>
    </xf>
    <xf numFmtId="0" fontId="8" fillId="0" borderId="6" xfId="14" applyFont="1" applyFill="1" applyBorder="1" applyAlignment="1" applyProtection="1">
      <alignment horizontal="left" vertical="center" wrapText="1"/>
      <protection locked="0"/>
    </xf>
    <xf numFmtId="165" fontId="8" fillId="71" borderId="6" xfId="9" applyNumberFormat="1" applyFont="1" applyFill="1" applyBorder="1" applyAlignment="1" applyProtection="1">
      <alignment horizontal="right" wrapText="1"/>
      <protection locked="0"/>
    </xf>
    <xf numFmtId="0" fontId="9" fillId="0" borderId="6" xfId="14" applyFont="1" applyFill="1" applyBorder="1" applyAlignment="1" applyProtection="1">
      <alignment wrapText="1"/>
      <protection locked="0"/>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7" fillId="0" borderId="0" xfId="12" applyFont="1" applyFill="1" applyBorder="1" applyAlignment="1" applyProtection="1">
      <alignment vertical="center"/>
    </xf>
    <xf numFmtId="0" fontId="4" fillId="0" borderId="25" xfId="0" applyFont="1" applyBorder="1" applyAlignment="1">
      <alignment vertical="center"/>
    </xf>
    <xf numFmtId="0" fontId="8" fillId="72" borderId="26" xfId="0" applyFont="1" applyFill="1" applyBorder="1" applyAlignment="1">
      <alignment horizontal="right" vertical="center"/>
    </xf>
    <xf numFmtId="0" fontId="4" fillId="0" borderId="35" xfId="0" applyFont="1" applyBorder="1"/>
    <xf numFmtId="0" fontId="19" fillId="0" borderId="26" xfId="0" applyFont="1" applyBorder="1" applyAlignment="1">
      <alignment horizontal="center" vertical="center" wrapText="1"/>
    </xf>
    <xf numFmtId="0" fontId="4" fillId="0" borderId="36" xfId="0" applyFont="1" applyBorder="1"/>
    <xf numFmtId="0" fontId="7" fillId="0" borderId="24" xfId="10" applyFont="1" applyFill="1" applyBorder="1" applyAlignment="1" applyProtection="1">
      <alignment horizontal="center" vertical="center"/>
      <protection locked="0"/>
    </xf>
    <xf numFmtId="0" fontId="14" fillId="69" borderId="37" xfId="10" applyFont="1" applyFill="1" applyBorder="1" applyAlignment="1" applyProtection="1">
      <alignment horizontal="center" vertical="center" wrapText="1"/>
      <protection locked="0"/>
    </xf>
    <xf numFmtId="164" fontId="7" fillId="69" borderId="32" xfId="4" applyNumberFormat="1" applyFont="1" applyFill="1" applyBorder="1" applyAlignment="1" applyProtection="1">
      <alignment horizontal="center" vertical="center"/>
      <protection locked="0"/>
    </xf>
    <xf numFmtId="0" fontId="7" fillId="0" borderId="25" xfId="10" applyFont="1" applyFill="1" applyBorder="1" applyAlignment="1" applyProtection="1">
      <alignment horizontal="center" vertical="center"/>
      <protection locked="0"/>
    </xf>
    <xf numFmtId="0" fontId="7" fillId="0" borderId="0" xfId="14" applyFont="1" applyBorder="1" applyAlignment="1" applyProtection="1">
      <alignment wrapText="1"/>
      <protection locked="0"/>
    </xf>
    <xf numFmtId="0" fontId="7" fillId="0" borderId="25" xfId="10" applyFont="1" applyFill="1" applyBorder="1" applyAlignment="1" applyProtection="1">
      <alignment horizontal="center" vertical="center" wrapText="1"/>
      <protection locked="0"/>
    </xf>
    <xf numFmtId="0" fontId="14" fillId="70" borderId="38" xfId="14" applyFont="1" applyFill="1" applyBorder="1" applyAlignment="1" applyProtection="1">
      <alignment vertical="center" wrapText="1"/>
      <protection locked="0"/>
    </xf>
    <xf numFmtId="167" fontId="22" fillId="0" borderId="39" xfId="0" applyNumberFormat="1" applyFont="1" applyBorder="1" applyAlignment="1">
      <alignment horizontal="center"/>
    </xf>
    <xf numFmtId="0" fontId="4" fillId="0" borderId="4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0" fillId="0" borderId="0" xfId="0" applyFont="1" applyFill="1"/>
    <xf numFmtId="0" fontId="4" fillId="0" borderId="41" xfId="0" applyFont="1" applyBorder="1"/>
    <xf numFmtId="0" fontId="4" fillId="0" borderId="34" xfId="0" applyFont="1" applyBorder="1"/>
    <xf numFmtId="0" fontId="4" fillId="0" borderId="26" xfId="0" applyFont="1" applyBorder="1"/>
    <xf numFmtId="0" fontId="11" fillId="0" borderId="0" xfId="0" applyFont="1" applyAlignment="1"/>
    <xf numFmtId="0" fontId="7" fillId="69" borderId="25" xfId="7" applyFont="1" applyFill="1" applyBorder="1" applyAlignment="1" applyProtection="1">
      <alignment horizontal="right" vertical="center"/>
      <protection locked="0"/>
    </xf>
    <xf numFmtId="0" fontId="14" fillId="69" borderId="38" xfId="17" applyFont="1" applyFill="1" applyBorder="1" applyAlignment="1" applyProtection="1">
      <protection locked="0"/>
    </xf>
    <xf numFmtId="0" fontId="4" fillId="0" borderId="34" xfId="0" applyFont="1" applyBorder="1" applyAlignment="1">
      <alignment wrapText="1"/>
    </xf>
    <xf numFmtId="0" fontId="4" fillId="0" borderId="32" xfId="0" applyFont="1" applyBorder="1" applyAlignment="1">
      <alignment wrapText="1"/>
    </xf>
    <xf numFmtId="0" fontId="6" fillId="0" borderId="38" xfId="0" applyFont="1" applyBorder="1"/>
    <xf numFmtId="0" fontId="8" fillId="69" borderId="25" xfId="7" applyFont="1" applyFill="1" applyBorder="1" applyAlignment="1" applyProtection="1">
      <alignment horizontal="left" vertical="center"/>
      <protection locked="0"/>
    </xf>
    <xf numFmtId="0" fontId="8" fillId="69" borderId="31" xfId="14" applyFont="1" applyFill="1" applyBorder="1" applyAlignment="1" applyProtection="1">
      <alignment horizontal="center" vertical="center" wrapText="1"/>
      <protection locked="0"/>
    </xf>
    <xf numFmtId="0" fontId="8" fillId="69" borderId="25" xfId="7" applyFont="1" applyFill="1" applyBorder="1" applyAlignment="1" applyProtection="1">
      <alignment horizontal="right" vertical="center"/>
      <protection locked="0"/>
    </xf>
    <xf numFmtId="3" fontId="8" fillId="70" borderId="31" xfId="7" applyNumberFormat="1" applyFont="1" applyFill="1" applyBorder="1" applyProtection="1">
      <protection locked="0"/>
    </xf>
    <xf numFmtId="0" fontId="8" fillId="69" borderId="26" xfId="10" applyFont="1" applyFill="1" applyBorder="1" applyAlignment="1" applyProtection="1">
      <alignment horizontal="right" vertical="center"/>
      <protection locked="0"/>
    </xf>
    <xf numFmtId="0" fontId="9" fillId="69" borderId="38" xfId="17" applyFont="1" applyFill="1" applyBorder="1" applyAlignment="1" applyProtection="1">
      <protection locked="0"/>
    </xf>
    <xf numFmtId="3" fontId="9" fillId="70" borderId="38" xfId="17" applyNumberFormat="1" applyFont="1" applyFill="1" applyBorder="1" applyAlignment="1" applyProtection="1">
      <protection locked="0"/>
    </xf>
    <xf numFmtId="164" fontId="9" fillId="70" borderId="33" xfId="3" applyNumberFormat="1" applyFont="1" applyFill="1" applyBorder="1" applyAlignment="1" applyProtection="1">
      <protection locked="0"/>
    </xf>
    <xf numFmtId="0" fontId="4" fillId="0" borderId="35" xfId="0" applyFont="1" applyBorder="1" applyAlignment="1">
      <alignment horizontal="center"/>
    </xf>
    <xf numFmtId="0" fontId="4" fillId="0" borderId="36" xfId="0" applyFont="1" applyBorder="1" applyAlignment="1">
      <alignment horizontal="center"/>
    </xf>
    <xf numFmtId="0" fontId="4" fillId="0" borderId="34" xfId="0" applyFont="1" applyBorder="1" applyAlignment="1">
      <alignment horizontal="center"/>
    </xf>
    <xf numFmtId="0" fontId="4" fillId="0" borderId="32" xfId="0" applyFont="1" applyBorder="1" applyAlignment="1">
      <alignment horizontal="center"/>
    </xf>
    <xf numFmtId="0" fontId="7" fillId="69" borderId="6" xfId="14" applyFont="1" applyFill="1" applyBorder="1" applyAlignment="1" applyProtection="1">
      <alignment horizontal="left" vertical="center"/>
      <protection locked="0"/>
    </xf>
    <xf numFmtId="0" fontId="7" fillId="69" borderId="6" xfId="14" applyFont="1" applyFill="1" applyBorder="1" applyAlignment="1" applyProtection="1">
      <alignment horizontal="left" vertical="center" wrapText="1" indent="3"/>
      <protection locked="0"/>
    </xf>
    <xf numFmtId="0" fontId="4" fillId="0" borderId="31" xfId="0" applyFont="1" applyBorder="1" applyAlignment="1">
      <alignment horizontal="center" vertical="center"/>
    </xf>
    <xf numFmtId="0" fontId="96" fillId="0" borderId="6" xfId="0" applyFont="1" applyBorder="1"/>
    <xf numFmtId="0" fontId="0" fillId="0" borderId="0" xfId="0" applyAlignment="1"/>
    <xf numFmtId="0" fontId="0" fillId="0" borderId="0" xfId="0" applyFont="1"/>
    <xf numFmtId="0" fontId="8" fillId="69" borderId="6" xfId="20961" applyFont="1" applyFill="1" applyBorder="1" applyAlignment="1" applyProtection="1">
      <alignment horizontal="left" wrapText="1" indent="1"/>
    </xf>
    <xf numFmtId="0" fontId="8" fillId="0" borderId="6" xfId="20961" applyFont="1" applyFill="1" applyBorder="1" applyAlignment="1" applyProtection="1">
      <alignment horizontal="left" wrapText="1" indent="1"/>
    </xf>
    <xf numFmtId="0" fontId="97" fillId="0" borderId="6" xfId="20961" applyFont="1" applyFill="1" applyBorder="1" applyAlignment="1" applyProtection="1">
      <alignment horizontal="center" vertical="center"/>
    </xf>
    <xf numFmtId="0" fontId="98" fillId="0" borderId="0" xfId="0" applyFont="1" applyBorder="1" applyAlignment="1">
      <alignment wrapText="1"/>
    </xf>
    <xf numFmtId="0" fontId="8" fillId="0" borderId="30" xfId="20961" applyFont="1" applyFill="1" applyBorder="1" applyAlignment="1" applyProtection="1">
      <alignment horizontal="left" wrapText="1" indent="1"/>
    </xf>
    <xf numFmtId="0" fontId="14" fillId="0" borderId="34" xfId="12" applyFont="1" applyFill="1" applyBorder="1" applyAlignment="1" applyProtection="1">
      <alignment horizontal="center" vertical="center"/>
    </xf>
    <xf numFmtId="0" fontId="8" fillId="0" borderId="0" xfId="12" applyFont="1" applyFill="1" applyBorder="1" applyAlignment="1" applyProtection="1">
      <alignment horizontal="left"/>
    </xf>
    <xf numFmtId="0" fontId="17" fillId="0" borderId="0" xfId="12" applyFont="1" applyFill="1" applyBorder="1" applyAlignment="1" applyProtection="1">
      <alignment horizontal="right"/>
    </xf>
    <xf numFmtId="0" fontId="0" fillId="0" borderId="24" xfId="0" applyBorder="1" applyAlignment="1">
      <alignment horizontal="center" vertical="center"/>
    </xf>
    <xf numFmtId="0" fontId="6" fillId="70" borderId="42" xfId="0" applyFont="1" applyFill="1" applyBorder="1" applyAlignment="1">
      <alignment wrapText="1"/>
    </xf>
    <xf numFmtId="0" fontId="4" fillId="0" borderId="8" xfId="0" applyFont="1" applyFill="1" applyBorder="1" applyAlignment="1">
      <alignment vertical="center" wrapText="1"/>
    </xf>
    <xf numFmtId="0" fontId="6" fillId="70" borderId="8" xfId="0" applyFont="1" applyFill="1" applyBorder="1" applyAlignment="1">
      <alignment wrapText="1"/>
    </xf>
    <xf numFmtId="0" fontId="6" fillId="70" borderId="43" xfId="0" applyFont="1" applyFill="1" applyBorder="1" applyAlignment="1">
      <alignment wrapText="1"/>
    </xf>
    <xf numFmtId="0" fontId="14" fillId="0" borderId="0" xfId="12" applyFont="1" applyFill="1" applyBorder="1" applyAlignment="1" applyProtection="1">
      <alignment horizontal="center" vertical="center" wrapText="1"/>
    </xf>
    <xf numFmtId="0" fontId="4" fillId="0" borderId="25" xfId="0" applyFont="1" applyBorder="1" applyAlignment="1">
      <alignment horizontal="center" vertical="center" wrapText="1"/>
    </xf>
    <xf numFmtId="0" fontId="4" fillId="0" borderId="8" xfId="0" applyFont="1" applyFill="1" applyBorder="1" applyAlignment="1"/>
    <xf numFmtId="0" fontId="4" fillId="0" borderId="8" xfId="0" applyFont="1" applyBorder="1" applyAlignment="1">
      <alignment wrapText="1"/>
    </xf>
    <xf numFmtId="0" fontId="4" fillId="0" borderId="26" xfId="0" applyFont="1" applyBorder="1" applyAlignment="1">
      <alignment horizontal="center" vertical="center" wrapText="1"/>
    </xf>
    <xf numFmtId="0" fontId="4" fillId="0" borderId="8" xfId="0" applyFont="1" applyFill="1" applyBorder="1" applyAlignment="1">
      <alignment vertical="center"/>
    </xf>
    <xf numFmtId="0" fontId="9" fillId="0" borderId="0" xfId="12" applyFont="1" applyFill="1" applyBorder="1" applyAlignment="1" applyProtection="1">
      <alignment horizontal="center"/>
    </xf>
    <xf numFmtId="0" fontId="4" fillId="0" borderId="44" xfId="0" applyFont="1" applyFill="1" applyBorder="1" applyAlignment="1">
      <alignment horizontal="center" vertical="center" wrapText="1"/>
    </xf>
    <xf numFmtId="0" fontId="17" fillId="0" borderId="0" xfId="0" applyFont="1" applyFill="1" applyBorder="1" applyAlignment="1" applyProtection="1">
      <alignment horizontal="right"/>
      <protection locked="0"/>
    </xf>
    <xf numFmtId="0" fontId="9" fillId="0" borderId="29" xfId="0" applyFont="1" applyBorder="1" applyAlignment="1">
      <alignment horizontal="center"/>
    </xf>
    <xf numFmtId="0" fontId="4" fillId="0" borderId="45" xfId="0" applyFont="1" applyBorder="1" applyAlignment="1">
      <alignment vertical="center" wrapText="1"/>
    </xf>
    <xf numFmtId="0" fontId="6" fillId="0" borderId="16" xfId="0" applyFont="1" applyBorder="1" applyAlignment="1">
      <alignment vertical="center" wrapText="1"/>
    </xf>
    <xf numFmtId="0" fontId="4" fillId="0" borderId="29" xfId="0" applyFont="1" applyBorder="1"/>
    <xf numFmtId="0" fontId="6" fillId="0" borderId="29" xfId="0" applyFont="1" applyBorder="1" applyAlignment="1">
      <alignment horizontal="center"/>
    </xf>
    <xf numFmtId="0" fontId="17" fillId="0" borderId="29" xfId="0" applyFont="1" applyFill="1" applyBorder="1" applyAlignment="1">
      <alignment horizontal="center"/>
    </xf>
    <xf numFmtId="0" fontId="4" fillId="0" borderId="26" xfId="0" applyFont="1" applyFill="1" applyBorder="1" applyAlignment="1">
      <alignment horizontal="center" vertical="center"/>
    </xf>
    <xf numFmtId="0" fontId="8" fillId="0" borderId="0" xfId="0" applyFont="1" applyBorder="1" applyAlignment="1">
      <alignment horizontal="left" wrapText="1"/>
    </xf>
    <xf numFmtId="0" fontId="8" fillId="0" borderId="29" xfId="12" applyFont="1" applyFill="1" applyBorder="1" applyAlignment="1" applyProtection="1"/>
    <xf numFmtId="0" fontId="14" fillId="0" borderId="29" xfId="12" applyFont="1" applyFill="1" applyBorder="1" applyAlignment="1" applyProtection="1">
      <alignment horizontal="left" vertical="center"/>
    </xf>
    <xf numFmtId="0" fontId="7" fillId="69" borderId="6" xfId="20961" applyFont="1" applyFill="1" applyBorder="1" applyAlignment="1" applyProtection="1">
      <alignment horizontal="right" indent="1"/>
    </xf>
    <xf numFmtId="0" fontId="7" fillId="69" borderId="30" xfId="20961" applyFont="1" applyFill="1" applyBorder="1" applyAlignment="1" applyProtection="1">
      <alignment horizontal="right" indent="1"/>
    </xf>
    <xf numFmtId="193" fontId="8" fillId="72" borderId="38" xfId="0" applyNumberFormat="1" applyFont="1" applyFill="1" applyBorder="1" applyAlignment="1" applyProtection="1">
      <alignment vertical="center"/>
      <protection locked="0"/>
    </xf>
    <xf numFmtId="193" fontId="16" fillId="72" borderId="33" xfId="0" applyNumberFormat="1" applyFont="1" applyFill="1" applyBorder="1" applyAlignment="1" applyProtection="1">
      <alignment vertical="center"/>
      <protection locked="0"/>
    </xf>
    <xf numFmtId="3" fontId="20" fillId="70" borderId="38" xfId="0" applyNumberFormat="1" applyFont="1" applyFill="1" applyBorder="1" applyAlignment="1">
      <alignment vertical="center" wrapText="1"/>
    </xf>
    <xf numFmtId="193" fontId="0" fillId="70" borderId="32" xfId="0" applyNumberFormat="1" applyFill="1" applyBorder="1" applyAlignment="1">
      <alignment horizontal="center" vertical="center"/>
    </xf>
    <xf numFmtId="193" fontId="0" fillId="0" borderId="31" xfId="0" applyNumberFormat="1" applyBorder="1" applyAlignment="1"/>
    <xf numFmtId="193" fontId="0" fillId="0" borderId="31" xfId="0" applyNumberFormat="1" applyBorder="1" applyAlignment="1">
      <alignment wrapText="1"/>
    </xf>
    <xf numFmtId="193" fontId="0" fillId="70" borderId="31" xfId="0" applyNumberFormat="1" applyFill="1" applyBorder="1" applyAlignment="1">
      <alignment horizontal="center" vertical="center" wrapText="1"/>
    </xf>
    <xf numFmtId="193" fontId="0" fillId="70" borderId="33" xfId="0" applyNumberFormat="1" applyFill="1" applyBorder="1" applyAlignment="1">
      <alignment horizontal="center" vertical="center" wrapText="1"/>
    </xf>
    <xf numFmtId="193" fontId="8" fillId="70" borderId="6" xfId="7" applyNumberFormat="1" applyFont="1" applyFill="1" applyBorder="1" applyProtection="1">
      <protection locked="0"/>
    </xf>
    <xf numFmtId="193" fontId="8" fillId="69" borderId="6" xfId="7" applyNumberFormat="1" applyFont="1" applyFill="1" applyBorder="1" applyProtection="1">
      <protection locked="0"/>
    </xf>
    <xf numFmtId="193" fontId="9" fillId="70" borderId="38" xfId="17" applyNumberFormat="1" applyFont="1" applyFill="1" applyBorder="1" applyAlignment="1" applyProtection="1">
      <protection locked="0"/>
    </xf>
    <xf numFmtId="193" fontId="8" fillId="70" borderId="6" xfId="3" applyNumberFormat="1" applyFont="1" applyFill="1" applyBorder="1" applyProtection="1">
      <protection locked="0"/>
    </xf>
    <xf numFmtId="193" fontId="8" fillId="0" borderId="6" xfId="3" applyNumberFormat="1" applyFont="1" applyFill="1" applyBorder="1" applyProtection="1">
      <protection locked="0"/>
    </xf>
    <xf numFmtId="193" fontId="9" fillId="70" borderId="38" xfId="3" applyNumberFormat="1" applyFont="1" applyFill="1" applyBorder="1" applyAlignment="1" applyProtection="1">
      <protection locked="0"/>
    </xf>
    <xf numFmtId="193" fontId="8" fillId="69" borderId="38" xfId="7" applyNumberFormat="1" applyFont="1" applyFill="1" applyBorder="1" applyProtection="1">
      <protection locked="0"/>
    </xf>
    <xf numFmtId="193" fontId="22" fillId="0" borderId="0" xfId="0" applyNumberFormat="1" applyFont="1"/>
    <xf numFmtId="0" fontId="4" fillId="0" borderId="46" xfId="0" applyFont="1" applyBorder="1" applyAlignment="1">
      <alignment horizontal="center" vertical="center"/>
    </xf>
    <xf numFmtId="0" fontId="4" fillId="0" borderId="46" xfId="0" applyFont="1" applyBorder="1" applyAlignment="1">
      <alignment wrapText="1"/>
    </xf>
    <xf numFmtId="0" fontId="4" fillId="0" borderId="6" xfId="0" applyFont="1" applyFill="1" applyBorder="1" applyAlignment="1">
      <alignment horizontal="center" vertical="center" wrapText="1"/>
    </xf>
    <xf numFmtId="0" fontId="6" fillId="0" borderId="0" xfId="0" applyFont="1" applyFill="1" applyAlignment="1">
      <alignment horizontal="center"/>
    </xf>
    <xf numFmtId="9" fontId="101" fillId="0" borderId="6"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6" xfId="14" applyFont="1" applyFill="1" applyBorder="1" applyAlignment="1" applyProtection="1">
      <alignment horizontal="center" vertical="center" wrapText="1"/>
      <protection locked="0"/>
    </xf>
    <xf numFmtId="9" fontId="4" fillId="0" borderId="31" xfId="1" applyFont="1" applyBorder="1"/>
    <xf numFmtId="9" fontId="4" fillId="70" borderId="33" xfId="1" applyFont="1" applyFill="1" applyBorder="1"/>
    <xf numFmtId="167" fontId="6" fillId="70" borderId="38" xfId="0" applyNumberFormat="1" applyFont="1" applyFill="1" applyBorder="1" applyAlignment="1">
      <alignment horizontal="center" vertical="center"/>
    </xf>
    <xf numFmtId="0" fontId="8" fillId="0" borderId="24" xfId="0" applyFont="1" applyFill="1" applyBorder="1" applyAlignment="1">
      <alignment horizontal="right" vertical="center" wrapText="1"/>
    </xf>
    <xf numFmtId="0" fontId="7" fillId="0" borderId="34" xfId="0" applyFont="1" applyFill="1" applyBorder="1" applyAlignment="1">
      <alignment vertical="center" wrapText="1"/>
    </xf>
    <xf numFmtId="169" fontId="25" fillId="2" borderId="0" xfId="21" applyBorder="1"/>
    <xf numFmtId="169" fontId="25" fillId="2" borderId="47" xfId="21" applyBorder="1"/>
    <xf numFmtId="0" fontId="4" fillId="0" borderId="16" xfId="0" applyFont="1" applyFill="1" applyBorder="1" applyAlignment="1">
      <alignment vertical="center"/>
    </xf>
    <xf numFmtId="0" fontId="4" fillId="0" borderId="6" xfId="0" applyFont="1" applyFill="1" applyBorder="1" applyAlignment="1">
      <alignment vertical="center"/>
    </xf>
    <xf numFmtId="0" fontId="6" fillId="0" borderId="6" xfId="0" applyFont="1" applyFill="1" applyBorder="1" applyAlignment="1">
      <alignment vertical="center"/>
    </xf>
    <xf numFmtId="0" fontId="4" fillId="0" borderId="34" xfId="0" applyFont="1" applyFill="1" applyBorder="1" applyAlignment="1">
      <alignment vertical="center"/>
    </xf>
    <xf numFmtId="0" fontId="4" fillId="0" borderId="30" xfId="0" applyFont="1" applyFill="1" applyBorder="1" applyAlignment="1">
      <alignment vertical="center"/>
    </xf>
    <xf numFmtId="0" fontId="4" fillId="0" borderId="48" xfId="0" applyFont="1" applyFill="1" applyBorder="1" applyAlignment="1">
      <alignment vertical="center"/>
    </xf>
    <xf numFmtId="0" fontId="4" fillId="0" borderId="2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169" fontId="25" fillId="2" borderId="7" xfId="21" applyBorder="1"/>
    <xf numFmtId="169" fontId="25" fillId="2" borderId="43" xfId="21" applyBorder="1"/>
    <xf numFmtId="169" fontId="25" fillId="2" borderId="51" xfId="21" applyBorder="1"/>
    <xf numFmtId="169" fontId="25" fillId="2" borderId="36" xfId="21" applyBorder="1"/>
    <xf numFmtId="0" fontId="4" fillId="69" borderId="41" xfId="0" applyFont="1" applyFill="1" applyBorder="1" applyAlignment="1">
      <alignment horizontal="center" vertical="center"/>
    </xf>
    <xf numFmtId="0" fontId="4" fillId="69" borderId="0" xfId="0" applyFont="1" applyFill="1" applyBorder="1" applyAlignment="1">
      <alignment vertical="center"/>
    </xf>
    <xf numFmtId="0" fontId="4" fillId="0" borderId="45" xfId="0" applyFont="1" applyFill="1" applyBorder="1" applyAlignment="1">
      <alignment horizontal="center" vertical="center"/>
    </xf>
    <xf numFmtId="0" fontId="4" fillId="69" borderId="8" xfId="0" applyFont="1" applyFill="1" applyBorder="1" applyAlignment="1">
      <alignment vertical="center"/>
    </xf>
    <xf numFmtId="0" fontId="13" fillId="69" borderId="52" xfId="0" applyFont="1" applyFill="1" applyBorder="1" applyAlignment="1">
      <alignment horizontal="left"/>
    </xf>
    <xf numFmtId="0" fontId="13" fillId="69" borderId="53" xfId="0" applyFont="1" applyFill="1" applyBorder="1" applyAlignment="1">
      <alignment horizontal="left"/>
    </xf>
    <xf numFmtId="0" fontId="4" fillId="0" borderId="0" xfId="0" applyFont="1"/>
    <xf numFmtId="0" fontId="4" fillId="0" borderId="0" xfId="0" applyFont="1" applyFill="1"/>
    <xf numFmtId="0" fontId="4" fillId="0" borderId="6"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6" fillId="69" borderId="54" xfId="0" applyFont="1" applyFill="1" applyBorder="1" applyAlignment="1">
      <alignment vertical="center"/>
    </xf>
    <xf numFmtId="0" fontId="4" fillId="69" borderId="27" xfId="0" applyFont="1" applyFill="1" applyBorder="1" applyAlignment="1">
      <alignment vertical="center"/>
    </xf>
    <xf numFmtId="0" fontId="4" fillId="0" borderId="25" xfId="0" applyFont="1" applyFill="1" applyBorder="1" applyAlignment="1">
      <alignment horizontal="center" vertical="center"/>
    </xf>
    <xf numFmtId="0" fontId="6" fillId="0" borderId="38" xfId="0" applyFont="1" applyFill="1" applyBorder="1" applyAlignment="1">
      <alignment vertical="center"/>
    </xf>
    <xf numFmtId="169" fontId="25" fillId="2" borderId="28" xfId="21" applyBorder="1"/>
    <xf numFmtId="0" fontId="4" fillId="0" borderId="16"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7" fillId="0" borderId="24" xfId="12" applyFont="1" applyFill="1" applyBorder="1" applyAlignment="1" applyProtection="1">
      <alignment vertical="center"/>
    </xf>
    <xf numFmtId="0" fontId="7" fillId="0" borderId="34" xfId="12" applyFont="1" applyFill="1" applyBorder="1" applyAlignment="1" applyProtection="1">
      <alignment vertical="center"/>
    </xf>
    <xf numFmtId="0" fontId="14" fillId="0" borderId="32" xfId="12" applyFont="1" applyFill="1" applyBorder="1" applyAlignment="1" applyProtection="1">
      <alignment horizontal="center" vertical="center"/>
    </xf>
    <xf numFmtId="0" fontId="0" fillId="0" borderId="25" xfId="0" applyBorder="1"/>
    <xf numFmtId="0" fontId="0" fillId="0" borderId="26" xfId="0" applyBorder="1"/>
    <xf numFmtId="0" fontId="6" fillId="70" borderId="51" xfId="0" applyFont="1" applyFill="1" applyBorder="1" applyAlignment="1">
      <alignment vertical="center" wrapText="1"/>
    </xf>
    <xf numFmtId="193" fontId="0" fillId="0" borderId="31" xfId="0" applyNumberFormat="1" applyFill="1" applyBorder="1" applyAlignment="1">
      <alignment wrapText="1"/>
    </xf>
    <xf numFmtId="0" fontId="7" fillId="0" borderId="0" xfId="0" applyFont="1" applyFill="1" applyAlignment="1">
      <alignment wrapText="1"/>
    </xf>
    <xf numFmtId="0" fontId="6" fillId="70" borderId="34" xfId="0" applyFont="1" applyFill="1" applyBorder="1" applyAlignment="1">
      <alignment horizontal="center" vertical="center" wrapText="1"/>
    </xf>
    <xf numFmtId="0" fontId="6" fillId="70" borderId="32" xfId="0" applyFont="1" applyFill="1" applyBorder="1" applyAlignment="1">
      <alignment horizontal="center" vertical="center" wrapText="1"/>
    </xf>
    <xf numFmtId="0" fontId="6" fillId="70" borderId="25" xfId="0" applyFont="1" applyFill="1" applyBorder="1" applyAlignment="1">
      <alignment horizontal="left" vertical="center" wrapText="1"/>
    </xf>
    <xf numFmtId="0" fontId="6" fillId="70" borderId="6" xfId="0" applyFont="1" applyFill="1" applyBorder="1" applyAlignment="1">
      <alignment horizontal="left" vertical="center" wrapText="1"/>
    </xf>
    <xf numFmtId="0" fontId="6" fillId="70" borderId="31" xfId="0" applyFont="1" applyFill="1" applyBorder="1" applyAlignment="1">
      <alignment horizontal="left" vertical="center" wrapText="1"/>
    </xf>
    <xf numFmtId="0" fontId="4" fillId="0" borderId="25" xfId="0" applyFont="1" applyFill="1" applyBorder="1" applyAlignment="1">
      <alignment horizontal="right" vertical="center" wrapText="1"/>
    </xf>
    <xf numFmtId="0" fontId="4" fillId="0" borderId="6" xfId="0" applyFont="1" applyFill="1" applyBorder="1" applyAlignment="1">
      <alignment horizontal="left" vertical="center" wrapText="1"/>
    </xf>
    <xf numFmtId="0" fontId="4" fillId="0" borderId="25" xfId="0" applyFont="1" applyFill="1" applyBorder="1" applyAlignment="1">
      <alignment horizontal="right" vertical="center" wrapText="1"/>
    </xf>
    <xf numFmtId="0" fontId="4" fillId="0" borderId="6"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xf>
    <xf numFmtId="49" fontId="14" fillId="0" borderId="26" xfId="7" applyNumberFormat="1" applyFont="1" applyFill="1" applyBorder="1" applyAlignment="1" applyProtection="1">
      <alignment horizontal="left" vertical="center"/>
      <protection locked="0"/>
    </xf>
    <xf numFmtId="0" fontId="7" fillId="0" borderId="38" xfId="10" applyFont="1" applyFill="1" applyBorder="1" applyAlignment="1" applyProtection="1">
      <alignment horizontal="left" vertical="center" wrapText="1"/>
      <protection locked="0"/>
    </xf>
    <xf numFmtId="0" fontId="19" fillId="0" borderId="25" xfId="0" applyFont="1" applyBorder="1" applyAlignment="1">
      <alignment horizontal="center" vertical="center" wrapText="1"/>
    </xf>
    <xf numFmtId="3" fontId="20" fillId="70" borderId="6" xfId="0" applyNumberFormat="1" applyFont="1" applyFill="1" applyBorder="1" applyAlignment="1">
      <alignment vertical="center" wrapText="1"/>
    </xf>
    <xf numFmtId="14" fontId="7" fillId="69" borderId="6" xfId="9" quotePrefix="1" applyNumberFormat="1" applyFont="1" applyFill="1" applyBorder="1" applyAlignment="1" applyProtection="1">
      <alignment horizontal="left" vertical="center" wrapText="1" indent="2"/>
      <protection locked="0"/>
    </xf>
    <xf numFmtId="3" fontId="20" fillId="0" borderId="6" xfId="0" applyNumberFormat="1" applyFont="1" applyBorder="1" applyAlignment="1">
      <alignment vertical="center" wrapText="1"/>
    </xf>
    <xf numFmtId="14" fontId="7" fillId="69" borderId="6" xfId="9" quotePrefix="1" applyNumberFormat="1" applyFont="1" applyFill="1" applyBorder="1" applyAlignment="1" applyProtection="1">
      <alignment horizontal="left" vertical="center" wrapText="1" indent="3"/>
      <protection locked="0"/>
    </xf>
    <xf numFmtId="3" fontId="20" fillId="0" borderId="6" xfId="0" applyNumberFormat="1" applyFont="1" applyFill="1" applyBorder="1" applyAlignment="1">
      <alignment vertical="center" wrapText="1"/>
    </xf>
    <xf numFmtId="0" fontId="10" fillId="0" borderId="6" xfId="18" applyFill="1" applyBorder="1" applyAlignment="1" applyProtection="1"/>
    <xf numFmtId="49" fontId="4" fillId="0" borderId="25" xfId="0" applyNumberFormat="1" applyFont="1" applyFill="1" applyBorder="1" applyAlignment="1">
      <alignment horizontal="right" vertical="center" wrapText="1"/>
    </xf>
    <xf numFmtId="0" fontId="7" fillId="69" borderId="6" xfId="20961" applyFont="1" applyFill="1" applyBorder="1" applyAlignment="1" applyProtection="1"/>
    <xf numFmtId="0" fontId="97" fillId="0" borderId="6" xfId="20961" applyFont="1" applyFill="1" applyBorder="1" applyAlignment="1" applyProtection="1">
      <alignment horizontal="center" vertical="center"/>
    </xf>
    <xf numFmtId="0" fontId="4" fillId="0" borderId="6" xfId="0" applyFont="1" applyBorder="1"/>
    <xf numFmtId="0" fontId="10" fillId="0" borderId="6" xfId="18" applyFill="1" applyBorder="1" applyAlignment="1" applyProtection="1">
      <alignment horizontal="left" vertical="center" wrapText="1"/>
    </xf>
    <xf numFmtId="49" fontId="4" fillId="0" borderId="6" xfId="0" applyNumberFormat="1" applyFont="1" applyFill="1" applyBorder="1" applyAlignment="1">
      <alignment horizontal="right" vertical="center" wrapText="1"/>
    </xf>
    <xf numFmtId="0" fontId="10" fillId="0" borderId="6" xfId="18" applyFill="1" applyBorder="1" applyAlignment="1" applyProtection="1">
      <alignment horizontal="left" vertical="center"/>
    </xf>
    <xf numFmtId="0" fontId="4" fillId="0" borderId="6" xfId="0" applyFont="1" applyFill="1" applyBorder="1"/>
    <xf numFmtId="0" fontId="19" fillId="0" borderId="25" xfId="0" applyFont="1" applyFill="1" applyBorder="1" applyAlignment="1">
      <alignment horizontal="center" vertical="center" wrapText="1"/>
    </xf>
    <xf numFmtId="0" fontId="102" fillId="73" borderId="12" xfId="21412" applyFont="1" applyFill="1" applyBorder="1" applyAlignment="1" applyProtection="1">
      <alignment vertical="center" wrapText="1"/>
      <protection locked="0"/>
    </xf>
    <xf numFmtId="0" fontId="103" fillId="62" borderId="30" xfId="21412" applyFont="1" applyFill="1" applyBorder="1" applyAlignment="1" applyProtection="1">
      <alignment horizontal="center" vertical="center"/>
      <protection locked="0"/>
    </xf>
    <xf numFmtId="0" fontId="102" fillId="74" borderId="6" xfId="21412" applyFont="1" applyFill="1" applyBorder="1" applyAlignment="1" applyProtection="1">
      <alignment horizontal="center" vertical="center"/>
      <protection locked="0"/>
    </xf>
    <xf numFmtId="0" fontId="102" fillId="73" borderId="12" xfId="21412" applyFont="1" applyFill="1" applyBorder="1" applyAlignment="1" applyProtection="1">
      <alignment vertical="center"/>
      <protection locked="0"/>
    </xf>
    <xf numFmtId="0" fontId="104" fillId="62" borderId="30" xfId="21412" applyFont="1" applyFill="1" applyBorder="1" applyAlignment="1" applyProtection="1">
      <alignment horizontal="center" vertical="center"/>
      <protection locked="0"/>
    </xf>
    <xf numFmtId="0" fontId="104" fillId="69" borderId="30" xfId="21412" applyFont="1" applyFill="1" applyBorder="1" applyAlignment="1" applyProtection="1">
      <alignment horizontal="center" vertical="center"/>
      <protection locked="0"/>
    </xf>
    <xf numFmtId="0" fontId="104" fillId="0" borderId="30" xfId="21412" applyFont="1" applyFill="1" applyBorder="1" applyAlignment="1" applyProtection="1">
      <alignment horizontal="center" vertical="center"/>
      <protection locked="0"/>
    </xf>
    <xf numFmtId="0" fontId="105" fillId="74" borderId="6" xfId="21412" applyFont="1" applyFill="1" applyBorder="1" applyAlignment="1" applyProtection="1">
      <alignment horizontal="center" vertical="center"/>
      <protection locked="0"/>
    </xf>
    <xf numFmtId="0" fontId="102" fillId="73" borderId="12" xfId="21412" applyFont="1" applyFill="1" applyBorder="1" applyAlignment="1" applyProtection="1">
      <alignment horizontal="center" vertical="center"/>
      <protection locked="0"/>
    </xf>
    <xf numFmtId="0" fontId="60" fillId="73" borderId="12" xfId="21412" applyFont="1" applyFill="1" applyBorder="1" applyAlignment="1" applyProtection="1">
      <alignment vertical="center"/>
      <protection locked="0"/>
    </xf>
    <xf numFmtId="0" fontId="104" fillId="62" borderId="6" xfId="21412" applyFont="1" applyFill="1" applyBorder="1" applyAlignment="1" applyProtection="1">
      <alignment horizontal="center" vertical="center"/>
      <protection locked="0"/>
    </xf>
    <xf numFmtId="0" fontId="34" fillId="62" borderId="6" xfId="21412" applyFont="1" applyFill="1" applyBorder="1" applyAlignment="1" applyProtection="1">
      <alignment horizontal="center" vertical="center"/>
      <protection locked="0"/>
    </xf>
    <xf numFmtId="0" fontId="60" fillId="73" borderId="56" xfId="21412" applyFont="1" applyFill="1" applyBorder="1" applyAlignment="1" applyProtection="1">
      <alignment vertical="center"/>
      <protection locked="0"/>
    </xf>
    <xf numFmtId="0" fontId="103" fillId="0" borderId="56" xfId="21412" applyFont="1" applyFill="1" applyBorder="1" applyAlignment="1" applyProtection="1">
      <alignment horizontal="left" vertical="center" wrapText="1"/>
      <protection locked="0"/>
    </xf>
    <xf numFmtId="164" fontId="103" fillId="0" borderId="6" xfId="949" applyNumberFormat="1" applyFont="1" applyFill="1" applyBorder="1" applyAlignment="1" applyProtection="1">
      <alignment horizontal="right" vertical="center"/>
      <protection locked="0"/>
    </xf>
    <xf numFmtId="0" fontId="102" fillId="74" borderId="56" xfId="21412" applyFont="1" applyFill="1" applyBorder="1" applyAlignment="1" applyProtection="1">
      <alignment vertical="top" wrapText="1"/>
      <protection locked="0"/>
    </xf>
    <xf numFmtId="164" fontId="103" fillId="74" borderId="6" xfId="949" applyNumberFormat="1" applyFont="1" applyFill="1" applyBorder="1" applyAlignment="1" applyProtection="1">
      <alignment horizontal="right" vertical="center"/>
    </xf>
    <xf numFmtId="164" fontId="60" fillId="73" borderId="56" xfId="949" applyNumberFormat="1" applyFont="1" applyFill="1" applyBorder="1" applyAlignment="1" applyProtection="1">
      <alignment horizontal="right" vertical="center"/>
      <protection locked="0"/>
    </xf>
    <xf numFmtId="0" fontId="103" fillId="62" borderId="56" xfId="21412" applyFont="1" applyFill="1" applyBorder="1" applyAlignment="1" applyProtection="1">
      <alignment vertical="center" wrapText="1"/>
      <protection locked="0"/>
    </xf>
    <xf numFmtId="0" fontId="103" fillId="62" borderId="56" xfId="21412" applyFont="1" applyFill="1" applyBorder="1" applyAlignment="1" applyProtection="1">
      <alignment horizontal="left" vertical="center" wrapText="1"/>
      <protection locked="0"/>
    </xf>
    <xf numFmtId="0" fontId="103" fillId="0" borderId="56" xfId="21412" applyFont="1" applyFill="1" applyBorder="1" applyAlignment="1" applyProtection="1">
      <alignment vertical="center" wrapText="1"/>
      <protection locked="0"/>
    </xf>
    <xf numFmtId="0" fontId="103" fillId="69" borderId="56" xfId="21412" applyFont="1" applyFill="1" applyBorder="1" applyAlignment="1" applyProtection="1">
      <alignment horizontal="left" vertical="center" wrapText="1"/>
      <protection locked="0"/>
    </xf>
    <xf numFmtId="0" fontId="102" fillId="74" borderId="56" xfId="21412" applyFont="1" applyFill="1" applyBorder="1" applyAlignment="1" applyProtection="1">
      <alignment vertical="center" wrapText="1"/>
      <protection locked="0"/>
    </xf>
    <xf numFmtId="164" fontId="102" fillId="73" borderId="56" xfId="949" applyNumberFormat="1" applyFont="1" applyFill="1" applyBorder="1" applyAlignment="1" applyProtection="1">
      <alignment horizontal="right" vertical="center"/>
      <protection locked="0"/>
    </xf>
    <xf numFmtId="164" fontId="103" fillId="69" borderId="6" xfId="949" applyNumberFormat="1" applyFont="1" applyFill="1" applyBorder="1" applyAlignment="1" applyProtection="1">
      <alignment horizontal="right" vertical="center"/>
      <protection locked="0"/>
    </xf>
    <xf numFmtId="10" fontId="7" fillId="0" borderId="6" xfId="1" applyNumberFormat="1" applyFont="1" applyFill="1" applyBorder="1" applyAlignment="1">
      <alignment horizontal="left" vertical="center" wrapText="1"/>
    </xf>
    <xf numFmtId="10" fontId="4" fillId="0" borderId="6" xfId="1" applyNumberFormat="1" applyFont="1" applyFill="1" applyBorder="1" applyAlignment="1">
      <alignment horizontal="left" vertical="center" wrapText="1"/>
    </xf>
    <xf numFmtId="10" fontId="6" fillId="70" borderId="6" xfId="0" applyNumberFormat="1" applyFont="1" applyFill="1" applyBorder="1" applyAlignment="1">
      <alignment horizontal="left" vertical="center" wrapText="1"/>
    </xf>
    <xf numFmtId="10" fontId="4" fillId="0" borderId="6" xfId="1" applyNumberFormat="1" applyFont="1" applyFill="1" applyBorder="1" applyAlignment="1">
      <alignment horizontal="left" vertical="center" wrapText="1"/>
    </xf>
    <xf numFmtId="10" fontId="6" fillId="70" borderId="6" xfId="1" applyNumberFormat="1" applyFont="1" applyFill="1" applyBorder="1" applyAlignment="1">
      <alignment horizontal="left" vertical="center" wrapText="1"/>
    </xf>
    <xf numFmtId="10" fontId="6" fillId="70" borderId="6" xfId="0" applyNumberFormat="1" applyFont="1" applyFill="1" applyBorder="1" applyAlignment="1">
      <alignment horizontal="center" vertical="center" wrapText="1"/>
    </xf>
    <xf numFmtId="10" fontId="7" fillId="0" borderId="38" xfId="1" applyNumberFormat="1" applyFont="1" applyFill="1" applyBorder="1" applyAlignment="1" applyProtection="1">
      <alignment horizontal="left" vertical="center"/>
    </xf>
    <xf numFmtId="43" fontId="7" fillId="0" borderId="0" xfId="2" applyFont="1"/>
    <xf numFmtId="0" fontId="101" fillId="0" borderId="0" xfId="0" applyFont="1" applyAlignment="1">
      <alignment wrapText="1"/>
    </xf>
    <xf numFmtId="0" fontId="9" fillId="0" borderId="46" xfId="0" applyFont="1" applyBorder="1" applyAlignment="1">
      <alignment horizontal="center" wrapText="1"/>
    </xf>
    <xf numFmtId="0" fontId="9" fillId="0" borderId="12" xfId="0" applyFont="1" applyBorder="1" applyAlignment="1">
      <alignment horizontal="center" vertical="center" wrapText="1"/>
    </xf>
    <xf numFmtId="0" fontId="8" fillId="0" borderId="25" xfId="0" applyFont="1" applyBorder="1" applyAlignment="1">
      <alignment horizontal="right" vertical="center" wrapText="1"/>
    </xf>
    <xf numFmtId="0" fontId="8" fillId="0" borderId="25" xfId="0" applyFont="1" applyFill="1" applyBorder="1" applyAlignment="1">
      <alignment horizontal="right" vertical="center" wrapText="1"/>
    </xf>
    <xf numFmtId="0" fontId="7" fillId="0" borderId="6" xfId="0" applyFont="1" applyFill="1" applyBorder="1" applyAlignment="1">
      <alignment vertical="center" wrapText="1"/>
    </xf>
    <xf numFmtId="0" fontId="4" fillId="0" borderId="6" xfId="0" applyFont="1" applyBorder="1" applyAlignment="1">
      <alignment vertical="center" wrapText="1"/>
    </xf>
    <xf numFmtId="0" fontId="4" fillId="0" borderId="6" xfId="0" applyFont="1" applyFill="1" applyBorder="1" applyAlignment="1">
      <alignment horizontal="left" vertical="center" wrapText="1" indent="2"/>
    </xf>
    <xf numFmtId="0" fontId="4" fillId="0" borderId="6" xfId="0" applyFont="1" applyFill="1" applyBorder="1" applyAlignment="1">
      <alignment vertical="center" wrapText="1"/>
    </xf>
    <xf numFmtId="0" fontId="6" fillId="0" borderId="38" xfId="0" applyFont="1" applyBorder="1" applyAlignment="1">
      <alignment vertical="center" wrapText="1"/>
    </xf>
    <xf numFmtId="0" fontId="4" fillId="0" borderId="31" xfId="0" applyFont="1" applyBorder="1" applyAlignment="1"/>
    <xf numFmtId="0" fontId="8" fillId="0" borderId="31" xfId="0" applyFont="1" applyBorder="1" applyAlignment="1"/>
    <xf numFmtId="0" fontId="9" fillId="0" borderId="32" xfId="0" applyFont="1" applyBorder="1" applyAlignment="1">
      <alignment horizontal="center"/>
    </xf>
    <xf numFmtId="0" fontId="9" fillId="0" borderId="31" xfId="0" applyFont="1" applyBorder="1" applyAlignment="1">
      <alignment horizontal="center" vertical="center" wrapText="1"/>
    </xf>
    <xf numFmtId="0" fontId="8" fillId="0" borderId="2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6" xfId="0" applyFont="1" applyFill="1" applyBorder="1" applyAlignment="1">
      <alignment horizontal="left" vertical="center" wrapText="1"/>
    </xf>
    <xf numFmtId="193" fontId="7" fillId="0" borderId="6" xfId="0" applyNumberFormat="1" applyFont="1" applyFill="1" applyBorder="1" applyAlignment="1" applyProtection="1">
      <alignment vertical="center" wrapText="1"/>
      <protection locked="0"/>
    </xf>
    <xf numFmtId="193" fontId="4" fillId="0" borderId="31" xfId="0" applyNumberFormat="1" applyFont="1" applyFill="1" applyBorder="1" applyAlignment="1" applyProtection="1">
      <alignment vertical="center" wrapText="1"/>
      <protection locked="0"/>
    </xf>
    <xf numFmtId="193" fontId="7" fillId="0" borderId="6" xfId="0" applyNumberFormat="1" applyFont="1" applyFill="1" applyBorder="1" applyAlignment="1" applyProtection="1">
      <alignment horizontal="right" vertical="center" wrapText="1"/>
      <protection locked="0"/>
    </xf>
    <xf numFmtId="0" fontId="7" fillId="0" borderId="6" xfId="0" applyFont="1" applyBorder="1" applyAlignment="1">
      <alignment vertical="center" wrapText="1"/>
    </xf>
    <xf numFmtId="0" fontId="8" fillId="72" borderId="25" xfId="0" applyFont="1" applyFill="1" applyBorder="1" applyAlignment="1">
      <alignment horizontal="right" vertical="center"/>
    </xf>
    <xf numFmtId="0" fontId="8" fillId="72" borderId="6" xfId="0" applyFont="1" applyFill="1" applyBorder="1" applyAlignment="1">
      <alignment vertical="center"/>
    </xf>
    <xf numFmtId="193" fontId="8" fillId="72" borderId="6" xfId="0" applyNumberFormat="1" applyFont="1" applyFill="1" applyBorder="1" applyAlignment="1" applyProtection="1">
      <alignment vertical="center"/>
      <protection locked="0"/>
    </xf>
    <xf numFmtId="193" fontId="16" fillId="72" borderId="6" xfId="0" applyNumberFormat="1" applyFont="1" applyFill="1" applyBorder="1" applyAlignment="1" applyProtection="1">
      <alignment vertical="center"/>
      <protection locked="0"/>
    </xf>
    <xf numFmtId="193" fontId="16" fillId="72" borderId="31" xfId="0" applyNumberFormat="1" applyFont="1" applyFill="1" applyBorder="1" applyAlignment="1" applyProtection="1">
      <alignment vertical="center"/>
      <protection locked="0"/>
    </xf>
    <xf numFmtId="193" fontId="8" fillId="72" borderId="31" xfId="0" applyNumberFormat="1" applyFont="1" applyFill="1" applyBorder="1" applyAlignment="1" applyProtection="1">
      <alignment vertical="center"/>
      <protection locked="0"/>
    </xf>
    <xf numFmtId="0" fontId="14" fillId="0" borderId="25" xfId="0" applyFont="1" applyFill="1" applyBorder="1" applyAlignment="1">
      <alignment horizontal="center" vertical="center" wrapText="1"/>
    </xf>
    <xf numFmtId="14" fontId="4" fillId="0" borderId="0" xfId="0" applyNumberFormat="1" applyFont="1"/>
    <xf numFmtId="10" fontId="4" fillId="0" borderId="31" xfId="1" applyNumberFormat="1" applyFont="1" applyBorder="1" applyAlignment="1" applyProtection="1">
      <alignment vertical="center" wrapText="1"/>
      <protection locked="0"/>
    </xf>
    <xf numFmtId="0" fontId="6" fillId="0" borderId="0" xfId="0" applyFont="1" applyAlignment="1">
      <alignment horizontal="center" wrapText="1"/>
    </xf>
    <xf numFmtId="0" fontId="4" fillId="69" borderId="35" xfId="0" applyFont="1" applyFill="1" applyBorder="1"/>
    <xf numFmtId="0" fontId="4" fillId="69" borderId="57" xfId="0" applyFont="1" applyFill="1" applyBorder="1" applyAlignment="1">
      <alignment wrapText="1"/>
    </xf>
    <xf numFmtId="0" fontId="4" fillId="69" borderId="58" xfId="0" applyFont="1" applyFill="1" applyBorder="1"/>
    <xf numFmtId="0" fontId="6" fillId="69" borderId="59" xfId="0" applyFont="1" applyFill="1" applyBorder="1" applyAlignment="1">
      <alignment horizontal="center" wrapText="1"/>
    </xf>
    <xf numFmtId="0" fontId="4" fillId="0" borderId="6" xfId="0" applyFont="1" applyFill="1" applyBorder="1" applyAlignment="1">
      <alignment horizontal="center"/>
    </xf>
    <xf numFmtId="0" fontId="4" fillId="0" borderId="6" xfId="0" applyFont="1" applyBorder="1" applyAlignment="1">
      <alignment horizontal="center"/>
    </xf>
    <xf numFmtId="0" fontId="4" fillId="69" borderId="41" xfId="0" applyFont="1" applyFill="1" applyBorder="1"/>
    <xf numFmtId="0" fontId="6" fillId="69" borderId="0" xfId="0" applyFont="1" applyFill="1" applyBorder="1" applyAlignment="1">
      <alignment horizontal="center" wrapText="1"/>
    </xf>
    <xf numFmtId="0" fontId="4" fillId="69" borderId="0" xfId="0" applyFont="1" applyFill="1" applyBorder="1" applyAlignment="1">
      <alignment horizontal="center"/>
    </xf>
    <xf numFmtId="0" fontId="4" fillId="69" borderId="47" xfId="0" applyFont="1" applyFill="1" applyBorder="1" applyAlignment="1">
      <alignment horizontal="center" vertical="center" wrapText="1"/>
    </xf>
    <xf numFmtId="0" fontId="4" fillId="0" borderId="25" xfId="0" applyFont="1" applyBorder="1"/>
    <xf numFmtId="0" fontId="4" fillId="0" borderId="6" xfId="0" applyFont="1" applyBorder="1" applyAlignment="1">
      <alignment wrapText="1"/>
    </xf>
    <xf numFmtId="164" fontId="4" fillId="0" borderId="6" xfId="2" applyNumberFormat="1" applyFont="1" applyBorder="1"/>
    <xf numFmtId="164" fontId="4" fillId="0" borderId="31" xfId="2" applyNumberFormat="1" applyFont="1" applyBorder="1"/>
    <xf numFmtId="0" fontId="13" fillId="0" borderId="6" xfId="0" applyFont="1" applyBorder="1" applyAlignment="1">
      <alignment horizontal="left" wrapText="1" indent="2"/>
    </xf>
    <xf numFmtId="169" fontId="25" fillId="2" borderId="6" xfId="21" applyBorder="1"/>
    <xf numFmtId="164" fontId="4" fillId="0" borderId="6" xfId="2" applyNumberFormat="1" applyFont="1" applyBorder="1" applyAlignment="1">
      <alignment vertical="center"/>
    </xf>
    <xf numFmtId="0" fontId="6" fillId="0" borderId="25" xfId="0" applyFont="1" applyBorder="1"/>
    <xf numFmtId="0" fontId="6" fillId="0" borderId="6" xfId="0" applyFont="1" applyBorder="1" applyAlignment="1">
      <alignment wrapText="1"/>
    </xf>
    <xf numFmtId="164" fontId="6" fillId="0" borderId="31" xfId="2" applyNumberFormat="1" applyFont="1" applyBorder="1"/>
    <xf numFmtId="0" fontId="3" fillId="69" borderId="41" xfId="0" applyFont="1" applyFill="1" applyBorder="1" applyAlignment="1">
      <alignment horizontal="left"/>
    </xf>
    <xf numFmtId="164" fontId="4" fillId="69" borderId="0" xfId="2" applyNumberFormat="1" applyFont="1" applyFill="1" applyBorder="1"/>
    <xf numFmtId="164" fontId="4" fillId="69" borderId="0" xfId="2" applyNumberFormat="1" applyFont="1" applyFill="1" applyBorder="1" applyAlignment="1">
      <alignment vertical="center"/>
    </xf>
    <xf numFmtId="164" fontId="4" fillId="69" borderId="47" xfId="2" applyNumberFormat="1" applyFont="1" applyFill="1" applyBorder="1"/>
    <xf numFmtId="164" fontId="4" fillId="0" borderId="6" xfId="2" applyNumberFormat="1" applyFont="1" applyFill="1" applyBorder="1"/>
    <xf numFmtId="164" fontId="4" fillId="0" borderId="6" xfId="2" applyNumberFormat="1" applyFont="1" applyFill="1" applyBorder="1" applyAlignment="1">
      <alignment vertical="center"/>
    </xf>
    <xf numFmtId="0" fontId="13" fillId="0" borderId="6" xfId="0" applyFont="1" applyBorder="1" applyAlignment="1">
      <alignment horizontal="left" wrapText="1" indent="4"/>
    </xf>
    <xf numFmtId="0" fontId="4" fillId="69" borderId="0" xfId="0" applyFont="1" applyFill="1" applyBorder="1" applyAlignment="1">
      <alignment wrapText="1"/>
    </xf>
    <xf numFmtId="0" fontId="4" fillId="69" borderId="0" xfId="0" applyFont="1" applyFill="1" applyBorder="1"/>
    <xf numFmtId="0" fontId="4" fillId="69" borderId="47" xfId="0" applyFont="1" applyFill="1" applyBorder="1"/>
    <xf numFmtId="0" fontId="6" fillId="0" borderId="26" xfId="0" applyFont="1" applyBorder="1"/>
    <xf numFmtId="0" fontId="6" fillId="0" borderId="38" xfId="0" applyFont="1" applyBorder="1" applyAlignment="1">
      <alignment wrapText="1"/>
    </xf>
    <xf numFmtId="169" fontId="25" fillId="2" borderId="51" xfId="21" applyBorder="1"/>
    <xf numFmtId="10" fontId="6" fillId="0" borderId="33" xfId="1" applyNumberFormat="1" applyFont="1" applyBorder="1"/>
    <xf numFmtId="0" fontId="8" fillId="72" borderId="49" xfId="0" applyFont="1" applyFill="1" applyBorder="1" applyAlignment="1">
      <alignment horizontal="right" vertical="center"/>
    </xf>
    <xf numFmtId="0" fontId="8" fillId="72" borderId="30" xfId="0" applyFont="1" applyFill="1" applyBorder="1" applyAlignment="1">
      <alignment vertical="center"/>
    </xf>
    <xf numFmtId="193" fontId="16" fillId="72" borderId="30" xfId="0" applyNumberFormat="1" applyFont="1" applyFill="1" applyBorder="1" applyAlignment="1" applyProtection="1">
      <alignment vertical="center"/>
      <protection locked="0"/>
    </xf>
    <xf numFmtId="193" fontId="16" fillId="72" borderId="60" xfId="0" applyNumberFormat="1" applyFont="1" applyFill="1" applyBorder="1" applyAlignment="1" applyProtection="1">
      <alignment vertical="center"/>
      <protection locked="0"/>
    </xf>
    <xf numFmtId="0" fontId="8" fillId="0" borderId="6" xfId="0" applyFont="1" applyFill="1" applyBorder="1" applyAlignment="1">
      <alignment horizontal="left" vertical="center" wrapText="1"/>
    </xf>
    <xf numFmtId="0" fontId="6" fillId="69" borderId="0" xfId="0" applyFont="1" applyFill="1" applyBorder="1" applyAlignment="1">
      <alignment horizontal="center"/>
    </xf>
    <xf numFmtId="0" fontId="106" fillId="0" borderId="0" xfId="12" applyFont="1" applyFill="1" applyBorder="1" applyProtection="1"/>
    <xf numFmtId="0" fontId="107" fillId="0" borderId="0" xfId="0" applyFont="1"/>
    <xf numFmtId="0" fontId="106" fillId="0" borderId="0" xfId="12" applyFont="1" applyFill="1" applyBorder="1" applyAlignment="1" applyProtection="1"/>
    <xf numFmtId="0" fontId="108" fillId="0" borderId="0" xfId="12" applyFont="1" applyFill="1" applyBorder="1" applyAlignment="1" applyProtection="1"/>
    <xf numFmtId="0" fontId="107" fillId="0" borderId="0" xfId="0" applyFont="1" applyAlignment="1">
      <alignment wrapText="1"/>
    </xf>
    <xf numFmtId="0" fontId="110" fillId="0" borderId="0" xfId="0" applyFont="1"/>
    <xf numFmtId="0" fontId="107" fillId="0" borderId="0" xfId="0" applyFont="1" applyFill="1"/>
    <xf numFmtId="0" fontId="107" fillId="0" borderId="0" xfId="0" applyFont="1" applyBorder="1"/>
    <xf numFmtId="0" fontId="107" fillId="0" borderId="0" xfId="0" applyFont="1" applyBorder="1" applyAlignment="1">
      <alignment horizontal="left"/>
    </xf>
    <xf numFmtId="0" fontId="109" fillId="0" borderId="61" xfId="0" applyNumberFormat="1" applyFont="1" applyFill="1" applyBorder="1" applyAlignment="1">
      <alignment horizontal="left" vertical="center" wrapText="1"/>
    </xf>
    <xf numFmtId="0" fontId="101" fillId="0" borderId="0" xfId="0" applyFont="1"/>
    <xf numFmtId="0" fontId="107" fillId="0" borderId="0" xfId="0" applyFont="1" applyFill="1" applyAlignment="1">
      <alignment horizontal="left" vertical="top" wrapText="1"/>
    </xf>
    <xf numFmtId="0" fontId="116" fillId="69" borderId="6" xfId="21414" applyFont="1" applyFill="1" applyBorder="1" applyAlignment="1">
      <alignment horizontal="left" vertical="center" wrapText="1"/>
    </xf>
    <xf numFmtId="0" fontId="117" fillId="0" borderId="6" xfId="21414" applyFont="1" applyFill="1" applyBorder="1" applyAlignment="1">
      <alignment horizontal="left" vertical="center" wrapText="1" indent="1"/>
    </xf>
    <xf numFmtId="0" fontId="118" fillId="69" borderId="6" xfId="21414" applyFont="1" applyFill="1" applyBorder="1" applyAlignment="1">
      <alignment horizontal="left" vertical="center" wrapText="1"/>
    </xf>
    <xf numFmtId="0" fontId="117" fillId="69" borderId="6" xfId="21414" applyFont="1" applyFill="1" applyBorder="1" applyAlignment="1">
      <alignment horizontal="left" vertical="center" wrapText="1" indent="1"/>
    </xf>
    <xf numFmtId="0" fontId="116" fillId="0" borderId="62" xfId="0" applyFont="1" applyFill="1" applyBorder="1" applyAlignment="1">
      <alignment horizontal="left" vertical="center" wrapText="1"/>
    </xf>
    <xf numFmtId="0" fontId="118" fillId="0" borderId="62" xfId="0" applyFont="1" applyFill="1" applyBorder="1" applyAlignment="1">
      <alignment horizontal="left" vertical="center" wrapText="1"/>
    </xf>
    <xf numFmtId="0" fontId="119" fillId="69" borderId="62" xfId="0" applyFont="1" applyFill="1" applyBorder="1" applyAlignment="1">
      <alignment horizontal="left" vertical="center" wrapText="1" indent="1"/>
    </xf>
    <xf numFmtId="0" fontId="118" fillId="69" borderId="62" xfId="0" applyFont="1" applyFill="1" applyBorder="1" applyAlignment="1">
      <alignment horizontal="left" vertical="center" wrapText="1"/>
    </xf>
    <xf numFmtId="0" fontId="118" fillId="69" borderId="63" xfId="0" applyFont="1" applyFill="1" applyBorder="1" applyAlignment="1">
      <alignment horizontal="left" vertical="center" wrapText="1"/>
    </xf>
    <xf numFmtId="0" fontId="119" fillId="0" borderId="62" xfId="0" applyFont="1" applyFill="1" applyBorder="1" applyAlignment="1">
      <alignment horizontal="left" vertical="center" wrapText="1" indent="1"/>
    </xf>
    <xf numFmtId="0" fontId="119" fillId="0" borderId="6" xfId="21414" applyFont="1" applyFill="1" applyBorder="1" applyAlignment="1">
      <alignment horizontal="left" vertical="center" wrapText="1" indent="1"/>
    </xf>
    <xf numFmtId="0" fontId="8" fillId="0" borderId="6"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0" fillId="0" borderId="6" xfId="0" applyBorder="1" applyAlignment="1">
      <alignment horizontal="center"/>
    </xf>
    <xf numFmtId="193" fontId="8" fillId="70" borderId="31" xfId="0" applyNumberFormat="1" applyFont="1" applyFill="1" applyBorder="1" applyAlignment="1" applyProtection="1">
      <alignment horizontal="right"/>
    </xf>
    <xf numFmtId="0" fontId="14" fillId="0" borderId="6" xfId="0" applyNumberFormat="1" applyFont="1" applyFill="1" applyBorder="1" applyAlignment="1">
      <alignment vertical="center" wrapText="1"/>
    </xf>
    <xf numFmtId="0" fontId="7" fillId="0" borderId="6" xfId="0" applyNumberFormat="1" applyFont="1" applyFill="1" applyBorder="1" applyAlignment="1">
      <alignment horizontal="left" vertical="center" wrapText="1" indent="1"/>
    </xf>
    <xf numFmtId="0" fontId="3" fillId="0" borderId="6" xfId="0" applyFont="1" applyBorder="1" applyAlignment="1">
      <alignment vertical="center"/>
    </xf>
    <xf numFmtId="0" fontId="122" fillId="0" borderId="6" xfId="0" applyFont="1" applyFill="1" applyBorder="1" applyAlignment="1" applyProtection="1">
      <alignment horizontal="left" vertical="center" indent="1"/>
      <protection locked="0"/>
    </xf>
    <xf numFmtId="0" fontId="123" fillId="0" borderId="6" xfId="0" applyFont="1" applyFill="1" applyBorder="1" applyAlignment="1" applyProtection="1">
      <alignment horizontal="left" vertical="center" indent="3"/>
      <protection locked="0"/>
    </xf>
    <xf numFmtId="0" fontId="123" fillId="0" borderId="6" xfId="0" applyFont="1" applyFill="1" applyBorder="1" applyAlignment="1" applyProtection="1">
      <alignment horizontal="left" vertical="center" indent="3"/>
      <protection locked="0"/>
    </xf>
    <xf numFmtId="0" fontId="3" fillId="0" borderId="6" xfId="0" applyFont="1" applyFill="1" applyBorder="1" applyAlignment="1">
      <alignment vertical="center"/>
    </xf>
    <xf numFmtId="0" fontId="3" fillId="0" borderId="6" xfId="0" applyFont="1" applyBorder="1"/>
    <xf numFmtId="0" fontId="0" fillId="0" borderId="0" xfId="0" applyAlignment="1">
      <alignment horizontal="center"/>
    </xf>
    <xf numFmtId="193" fontId="8" fillId="0" borderId="0" xfId="0" applyNumberFormat="1" applyFont="1" applyFill="1" applyBorder="1" applyAlignment="1" applyProtection="1">
      <alignment horizontal="right"/>
    </xf>
    <xf numFmtId="0" fontId="0" fillId="0" borderId="6" xfId="0" applyBorder="1" applyAlignment="1">
      <alignment horizontal="center" vertical="center"/>
    </xf>
    <xf numFmtId="43" fontId="4" fillId="0" borderId="6" xfId="2" applyFont="1" applyFill="1" applyBorder="1" applyAlignment="1">
      <alignment vertical="center" wrapText="1"/>
    </xf>
    <xf numFmtId="43" fontId="4" fillId="0" borderId="6" xfId="2" applyFont="1" applyBorder="1" applyAlignment="1">
      <alignment vertical="center"/>
    </xf>
    <xf numFmtId="43" fontId="4" fillId="0" borderId="6" xfId="2" applyFont="1" applyBorder="1" applyAlignment="1">
      <alignment vertical="center"/>
    </xf>
    <xf numFmtId="0" fontId="110" fillId="0" borderId="6" xfId="0" applyFont="1" applyBorder="1"/>
    <xf numFmtId="49" fontId="112" fillId="0" borderId="6" xfId="7" applyNumberFormat="1" applyFont="1" applyFill="1" applyBorder="1" applyAlignment="1" applyProtection="1">
      <alignment horizontal="right" vertical="center"/>
      <protection locked="0"/>
    </xf>
    <xf numFmtId="0" fontId="111" fillId="69" borderId="6" xfId="14" applyFont="1" applyFill="1" applyBorder="1" applyAlignment="1" applyProtection="1">
      <alignment horizontal="left" vertical="center" wrapText="1"/>
      <protection locked="0"/>
    </xf>
    <xf numFmtId="49" fontId="111" fillId="69" borderId="6" xfId="7" applyNumberFormat="1" applyFont="1" applyFill="1" applyBorder="1" applyAlignment="1" applyProtection="1">
      <alignment horizontal="right" vertical="center"/>
      <protection locked="0"/>
    </xf>
    <xf numFmtId="0" fontId="111" fillId="0" borderId="6" xfId="14" applyFont="1" applyFill="1" applyBorder="1" applyAlignment="1" applyProtection="1">
      <alignment horizontal="left" vertical="center" wrapText="1"/>
      <protection locked="0"/>
    </xf>
    <xf numFmtId="49" fontId="111" fillId="0" borderId="6" xfId="7" applyNumberFormat="1" applyFont="1" applyFill="1" applyBorder="1" applyAlignment="1" applyProtection="1">
      <alignment horizontal="right" vertical="center"/>
      <protection locked="0"/>
    </xf>
    <xf numFmtId="0" fontId="113" fillId="0" borderId="6" xfId="14" applyFont="1" applyFill="1" applyBorder="1" applyAlignment="1" applyProtection="1">
      <alignment horizontal="left" vertical="center" wrapText="1"/>
      <protection locked="0"/>
    </xf>
    <xf numFmtId="0" fontId="110" fillId="0" borderId="6" xfId="0" applyFont="1" applyBorder="1" applyAlignment="1">
      <alignment horizontal="center" vertical="center" wrapText="1"/>
    </xf>
    <xf numFmtId="0" fontId="110" fillId="0" borderId="6" xfId="0" applyFont="1" applyFill="1" applyBorder="1" applyAlignment="1">
      <alignment horizontal="center" vertical="center" wrapText="1"/>
    </xf>
    <xf numFmtId="0" fontId="106" fillId="0" borderId="6" xfId="0" applyFont="1" applyBorder="1"/>
    <xf numFmtId="0" fontId="106" fillId="0" borderId="6" xfId="0" applyFont="1" applyFill="1" applyBorder="1"/>
    <xf numFmtId="0" fontId="106" fillId="0" borderId="6" xfId="0" applyFont="1" applyBorder="1" applyAlignment="1">
      <alignment horizontal="left" indent="8"/>
    </xf>
    <xf numFmtId="0" fontId="106" fillId="0" borderId="6" xfId="0" applyFont="1" applyBorder="1" applyAlignment="1">
      <alignment wrapText="1"/>
    </xf>
    <xf numFmtId="0" fontId="109" fillId="0" borderId="6" xfId="0" applyFont="1" applyBorder="1"/>
    <xf numFmtId="49" fontId="112" fillId="0" borderId="6" xfId="7" applyNumberFormat="1" applyFont="1" applyFill="1" applyBorder="1" applyAlignment="1" applyProtection="1">
      <alignment horizontal="right" vertical="center" wrapText="1"/>
      <protection locked="0"/>
    </xf>
    <xf numFmtId="49" fontId="111" fillId="69" borderId="6" xfId="7" applyNumberFormat="1" applyFont="1" applyFill="1" applyBorder="1" applyAlignment="1" applyProtection="1">
      <alignment horizontal="right" vertical="center" wrapText="1"/>
      <protection locked="0"/>
    </xf>
    <xf numFmtId="49" fontId="111" fillId="0" borderId="6" xfId="7" applyNumberFormat="1" applyFont="1" applyFill="1" applyBorder="1" applyAlignment="1" applyProtection="1">
      <alignment horizontal="right" vertical="center" wrapText="1"/>
      <protection locked="0"/>
    </xf>
    <xf numFmtId="0" fontId="106" fillId="0" borderId="6" xfId="0" applyFont="1" applyBorder="1" applyAlignment="1">
      <alignment horizontal="center" vertical="center" wrapText="1"/>
    </xf>
    <xf numFmtId="0" fontId="106" fillId="0" borderId="30" xfId="0" applyFont="1" applyFill="1" applyBorder="1" applyAlignment="1">
      <alignment horizontal="center" vertical="center" wrapText="1"/>
    </xf>
    <xf numFmtId="0" fontId="106" fillId="0" borderId="6" xfId="0" applyFont="1" applyBorder="1" applyAlignment="1">
      <alignment horizontal="center" vertical="center"/>
    </xf>
    <xf numFmtId="0" fontId="106" fillId="0" borderId="0" xfId="0" applyFont="1"/>
    <xf numFmtId="0" fontId="106" fillId="0" borderId="0" xfId="0" applyFont="1" applyAlignment="1">
      <alignment wrapText="1"/>
    </xf>
    <xf numFmtId="14" fontId="106" fillId="0" borderId="0" xfId="0" applyNumberFormat="1" applyFont="1"/>
    <xf numFmtId="0" fontId="109" fillId="0" borderId="6" xfId="0" applyFont="1" applyFill="1" applyBorder="1"/>
    <xf numFmtId="0" fontId="106" fillId="0" borderId="6" xfId="0" applyNumberFormat="1" applyFont="1" applyFill="1" applyBorder="1" applyAlignment="1">
      <alignment horizontal="left" vertical="center" wrapText="1"/>
    </xf>
    <xf numFmtId="0" fontId="109" fillId="0" borderId="6" xfId="0" applyFont="1" applyFill="1" applyBorder="1" applyAlignment="1">
      <alignment horizontal="left" wrapText="1" indent="1"/>
    </xf>
    <xf numFmtId="0" fontId="109" fillId="0" borderId="6" xfId="0" applyFont="1" applyFill="1" applyBorder="1" applyAlignment="1">
      <alignment horizontal="left" vertical="center" indent="1"/>
    </xf>
    <xf numFmtId="0" fontId="106" fillId="0" borderId="6" xfId="0" applyFont="1" applyFill="1" applyBorder="1" applyAlignment="1">
      <alignment horizontal="left" wrapText="1" indent="1"/>
    </xf>
    <xf numFmtId="0" fontId="106" fillId="0" borderId="6" xfId="0" applyFont="1" applyFill="1" applyBorder="1" applyAlignment="1">
      <alignment horizontal="left" indent="1"/>
    </xf>
    <xf numFmtId="0" fontId="106" fillId="0" borderId="6" xfId="0" applyFont="1" applyFill="1" applyBorder="1" applyAlignment="1">
      <alignment horizontal="left" wrapText="1" indent="4"/>
    </xf>
    <xf numFmtId="0" fontId="106" fillId="0" borderId="6" xfId="0" applyNumberFormat="1" applyFont="1" applyFill="1" applyBorder="1" applyAlignment="1">
      <alignment horizontal="left" indent="3"/>
    </xf>
    <xf numFmtId="0" fontId="109" fillId="0" borderId="6" xfId="0" applyFont="1" applyFill="1" applyBorder="1" applyAlignment="1">
      <alignment horizontal="left" indent="1"/>
    </xf>
    <xf numFmtId="0" fontId="110" fillId="0" borderId="6" xfId="0" applyFont="1" applyFill="1" applyBorder="1" applyAlignment="1">
      <alignment horizontal="center" vertical="center" wrapText="1"/>
    </xf>
    <xf numFmtId="0" fontId="106" fillId="75" borderId="6" xfId="0" applyFont="1" applyFill="1" applyBorder="1"/>
    <xf numFmtId="0" fontId="109" fillId="0" borderId="16" xfId="0" applyFont="1" applyBorder="1"/>
    <xf numFmtId="0" fontId="106" fillId="0" borderId="6" xfId="0" applyFont="1" applyFill="1" applyBorder="1" applyAlignment="1">
      <alignment horizontal="left" wrapText="1" indent="2"/>
    </xf>
    <xf numFmtId="0" fontId="106" fillId="0" borderId="6" xfId="0" applyFont="1" applyFill="1" applyBorder="1" applyAlignment="1">
      <alignment horizontal="left" wrapText="1"/>
    </xf>
    <xf numFmtId="0" fontId="106" fillId="0" borderId="0" xfId="0" applyFont="1" applyBorder="1"/>
    <xf numFmtId="0" fontId="106" fillId="0" borderId="6" xfId="0" applyFont="1" applyBorder="1" applyAlignment="1">
      <alignment horizontal="left" indent="1"/>
    </xf>
    <xf numFmtId="0" fontId="106" fillId="0" borderId="6" xfId="0" applyFont="1" applyBorder="1" applyAlignment="1">
      <alignment horizontal="center"/>
    </xf>
    <xf numFmtId="0" fontId="106" fillId="0" borderId="0" xfId="0" applyFont="1" applyBorder="1" applyAlignment="1">
      <alignment horizontal="center" vertical="center"/>
    </xf>
    <xf numFmtId="0" fontId="106" fillId="0" borderId="6" xfId="0" applyFont="1" applyFill="1" applyBorder="1" applyAlignment="1">
      <alignment horizontal="center" vertical="center" wrapText="1"/>
    </xf>
    <xf numFmtId="0" fontId="106" fillId="0" borderId="16" xfId="0" applyFont="1" applyBorder="1" applyAlignment="1">
      <alignment horizontal="center" vertical="center" wrapText="1"/>
    </xf>
    <xf numFmtId="0" fontId="106" fillId="0" borderId="59" xfId="0" applyFont="1" applyBorder="1" applyAlignment="1">
      <alignment horizontal="center" vertical="center" wrapText="1"/>
    </xf>
    <xf numFmtId="0" fontId="106" fillId="0" borderId="64" xfId="0" applyFont="1" applyBorder="1" applyAlignment="1">
      <alignment wrapText="1"/>
    </xf>
    <xf numFmtId="0" fontId="106" fillId="0" borderId="16" xfId="0" applyFont="1" applyBorder="1" applyAlignment="1">
      <alignment wrapText="1"/>
    </xf>
    <xf numFmtId="0" fontId="106" fillId="0" borderId="0" xfId="0" applyFont="1" applyBorder="1" applyAlignment="1">
      <alignment horizontal="center" vertical="center" wrapText="1"/>
    </xf>
    <xf numFmtId="0" fontId="106" fillId="0" borderId="65"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6" fillId="0" borderId="56" xfId="0" applyFont="1" applyFill="1" applyBorder="1" applyAlignment="1">
      <alignment horizontal="center" vertical="center" wrapText="1"/>
    </xf>
    <xf numFmtId="0" fontId="106" fillId="0" borderId="53" xfId="0" applyFont="1" applyFill="1" applyBorder="1" applyAlignment="1">
      <alignment horizontal="center" vertical="center" wrapText="1"/>
    </xf>
    <xf numFmtId="0" fontId="106" fillId="0" borderId="0" xfId="0" applyFont="1" applyFill="1"/>
    <xf numFmtId="49" fontId="106" fillId="0" borderId="33" xfId="0" applyNumberFormat="1" applyFont="1" applyFill="1" applyBorder="1" applyAlignment="1">
      <alignment horizontal="left" wrapText="1" indent="1"/>
    </xf>
    <xf numFmtId="0" fontId="106" fillId="0" borderId="26" xfId="0" applyNumberFormat="1" applyFont="1" applyFill="1" applyBorder="1" applyAlignment="1">
      <alignment horizontal="left" wrapText="1" indent="1"/>
    </xf>
    <xf numFmtId="49" fontId="106" fillId="0" borderId="31" xfId="0" applyNumberFormat="1" applyFont="1" applyFill="1" applyBorder="1" applyAlignment="1">
      <alignment horizontal="left" wrapText="1" indent="1"/>
    </xf>
    <xf numFmtId="0" fontId="106" fillId="0" borderId="25" xfId="0" applyNumberFormat="1" applyFont="1" applyFill="1" applyBorder="1" applyAlignment="1">
      <alignment horizontal="left" wrapText="1" indent="1"/>
    </xf>
    <xf numFmtId="49" fontId="106" fillId="0" borderId="25" xfId="0" applyNumberFormat="1" applyFont="1" applyFill="1" applyBorder="1" applyAlignment="1">
      <alignment horizontal="left" wrapText="1" indent="3"/>
    </xf>
    <xf numFmtId="49" fontId="106" fillId="0" borderId="31" xfId="0" applyNumberFormat="1" applyFont="1" applyFill="1" applyBorder="1" applyAlignment="1">
      <alignment horizontal="left" wrapText="1" indent="3"/>
    </xf>
    <xf numFmtId="49" fontId="106" fillId="0" borderId="31" xfId="0" applyNumberFormat="1" applyFont="1" applyFill="1" applyBorder="1" applyAlignment="1">
      <alignment horizontal="left" wrapText="1" indent="2"/>
    </xf>
    <xf numFmtId="49" fontId="106" fillId="0" borderId="25" xfId="0" applyNumberFormat="1" applyFont="1" applyBorder="1" applyAlignment="1">
      <alignment horizontal="left" wrapText="1" indent="2"/>
    </xf>
    <xf numFmtId="49" fontId="106" fillId="0" borderId="31" xfId="0" applyNumberFormat="1" applyFont="1" applyFill="1" applyBorder="1" applyAlignment="1">
      <alignment horizontal="left" vertical="top" wrapText="1" indent="2"/>
    </xf>
    <xf numFmtId="49" fontId="106" fillId="0" borderId="31" xfId="0" applyNumberFormat="1" applyFont="1" applyFill="1" applyBorder="1" applyAlignment="1">
      <alignment horizontal="left" indent="1"/>
    </xf>
    <xf numFmtId="0" fontId="106" fillId="0" borderId="25" xfId="0" applyNumberFormat="1" applyFont="1" applyBorder="1" applyAlignment="1">
      <alignment horizontal="left" indent="1"/>
    </xf>
    <xf numFmtId="49" fontId="106" fillId="0" borderId="25" xfId="0" applyNumberFormat="1" applyFont="1" applyBorder="1" applyAlignment="1">
      <alignment horizontal="left" indent="1"/>
    </xf>
    <xf numFmtId="49" fontId="106" fillId="0" borderId="31" xfId="0" applyNumberFormat="1" applyFont="1" applyFill="1" applyBorder="1" applyAlignment="1">
      <alignment horizontal="left" indent="3"/>
    </xf>
    <xf numFmtId="49" fontId="106" fillId="0" borderId="25" xfId="0" applyNumberFormat="1" applyFont="1" applyBorder="1" applyAlignment="1">
      <alignment horizontal="left" indent="3"/>
    </xf>
    <xf numFmtId="0" fontId="106" fillId="0" borderId="25" xfId="0" applyFont="1" applyBorder="1" applyAlignment="1">
      <alignment horizontal="left" indent="2"/>
    </xf>
    <xf numFmtId="0" fontId="106" fillId="0" borderId="31" xfId="0" applyFont="1" applyBorder="1" applyAlignment="1">
      <alignment horizontal="left" indent="2"/>
    </xf>
    <xf numFmtId="0" fontId="106" fillId="0" borderId="25" xfId="0" applyFont="1" applyBorder="1" applyAlignment="1">
      <alignment horizontal="left" indent="1"/>
    </xf>
    <xf numFmtId="0" fontId="106" fillId="0" borderId="31" xfId="0" applyFont="1" applyBorder="1" applyAlignment="1">
      <alignment horizontal="left" indent="1"/>
    </xf>
    <xf numFmtId="0" fontId="109" fillId="0" borderId="55" xfId="0" applyFont="1" applyBorder="1"/>
    <xf numFmtId="0" fontId="106" fillId="0" borderId="45" xfId="0" applyFont="1" applyBorder="1"/>
    <xf numFmtId="0" fontId="106" fillId="0" borderId="0" xfId="0" applyFont="1" applyBorder="1" applyAlignment="1">
      <alignment wrapText="1"/>
    </xf>
    <xf numFmtId="0" fontId="106" fillId="0" borderId="0" xfId="0" applyFont="1" applyAlignment="1">
      <alignment horizontal="center" vertical="center"/>
    </xf>
    <xf numFmtId="0" fontId="106" fillId="0" borderId="0" xfId="0" applyFont="1" applyBorder="1" applyAlignment="1">
      <alignment horizontal="left"/>
    </xf>
    <xf numFmtId="0" fontId="109" fillId="0" borderId="6" xfId="0" applyNumberFormat="1" applyFont="1" applyFill="1" applyBorder="1" applyAlignment="1">
      <alignment horizontal="left" vertical="center" wrapText="1"/>
    </xf>
    <xf numFmtId="0" fontId="106" fillId="0" borderId="16" xfId="0" applyFont="1" applyFill="1" applyBorder="1" applyAlignment="1">
      <alignment horizontal="center" vertical="center" wrapText="1"/>
    </xf>
    <xf numFmtId="0" fontId="8" fillId="0" borderId="0" xfId="0" applyFont="1" applyFill="1" applyBorder="1" applyAlignment="1">
      <alignment wrapText="1"/>
    </xf>
    <xf numFmtId="0" fontId="109" fillId="0" borderId="6" xfId="0" applyFont="1" applyBorder="1" applyAlignment="1">
      <alignment horizontal="center" vertical="center" wrapText="1"/>
    </xf>
    <xf numFmtId="0" fontId="111" fillId="0" borderId="0" xfId="0" applyFont="1" applyAlignment="1">
      <alignment horizontal="center" vertical="center"/>
    </xf>
    <xf numFmtId="0" fontId="111" fillId="0" borderId="0" xfId="0" applyFont="1"/>
    <xf numFmtId="0" fontId="122" fillId="0" borderId="0" xfId="0" applyFont="1"/>
    <xf numFmtId="0" fontId="106" fillId="0" borderId="66" xfId="0" applyNumberFormat="1" applyFont="1" applyFill="1" applyBorder="1" applyAlignment="1">
      <alignment horizontal="left" vertical="center" wrapText="1" indent="1" readingOrder="1"/>
    </xf>
    <xf numFmtId="0" fontId="111" fillId="0" borderId="6" xfId="0" applyFont="1" applyBorder="1" applyAlignment="1">
      <alignment horizontal="left" indent="3"/>
    </xf>
    <xf numFmtId="0" fontId="109" fillId="0" borderId="6" xfId="0" applyNumberFormat="1" applyFont="1" applyFill="1" applyBorder="1" applyAlignment="1">
      <alignment vertical="center" wrapText="1" readingOrder="1"/>
    </xf>
    <xf numFmtId="0" fontId="111" fillId="0" borderId="6" xfId="0" applyFont="1" applyFill="1" applyBorder="1" applyAlignment="1">
      <alignment horizontal="left" indent="2"/>
    </xf>
    <xf numFmtId="0" fontId="106" fillId="0" borderId="67" xfId="0" applyNumberFormat="1" applyFont="1" applyFill="1" applyBorder="1" applyAlignment="1">
      <alignment vertical="center" wrapText="1" readingOrder="1"/>
    </xf>
    <xf numFmtId="0" fontId="111" fillId="0" borderId="30" xfId="0" applyFont="1" applyBorder="1" applyAlignment="1">
      <alignment horizontal="left" indent="2"/>
    </xf>
    <xf numFmtId="0" fontId="106" fillId="0" borderId="66" xfId="0" applyNumberFormat="1" applyFont="1" applyFill="1" applyBorder="1" applyAlignment="1">
      <alignment vertical="center" wrapText="1" readingOrder="1"/>
    </xf>
    <xf numFmtId="0" fontId="111" fillId="0" borderId="6" xfId="0" applyFont="1" applyBorder="1" applyAlignment="1">
      <alignment horizontal="left" indent="2"/>
    </xf>
    <xf numFmtId="0" fontId="106" fillId="0" borderId="68" xfId="0" applyNumberFormat="1" applyFont="1" applyFill="1" applyBorder="1" applyAlignment="1">
      <alignment vertical="center" wrapText="1" readingOrder="1"/>
    </xf>
    <xf numFmtId="0" fontId="122" fillId="0" borderId="16" xfId="0" applyFont="1" applyBorder="1"/>
    <xf numFmtId="169" fontId="25" fillId="2" borderId="41" xfId="21" applyBorder="1"/>
    <xf numFmtId="193" fontId="4" fillId="0" borderId="25" xfId="0" applyNumberFormat="1" applyFont="1" applyFill="1" applyBorder="1" applyAlignment="1" applyProtection="1">
      <alignment vertical="center" wrapText="1"/>
      <protection locked="0"/>
    </xf>
    <xf numFmtId="193" fontId="4" fillId="0" borderId="6" xfId="0" applyNumberFormat="1" applyFont="1" applyFill="1" applyBorder="1" applyAlignment="1" applyProtection="1">
      <alignment vertical="center" wrapText="1"/>
      <protection locked="0"/>
    </xf>
    <xf numFmtId="193" fontId="4" fillId="0" borderId="31" xfId="0" applyNumberFormat="1" applyFont="1" applyFill="1" applyBorder="1" applyAlignment="1" applyProtection="1">
      <alignment vertical="center" wrapText="1"/>
      <protection locked="0"/>
    </xf>
    <xf numFmtId="10" fontId="4" fillId="0" borderId="25" xfId="1" applyNumberFormat="1" applyFont="1" applyBorder="1" applyAlignment="1" applyProtection="1">
      <alignment vertical="center" wrapText="1"/>
      <protection locked="0"/>
    </xf>
    <xf numFmtId="10" fontId="4" fillId="0" borderId="6" xfId="1" applyNumberFormat="1" applyFont="1" applyBorder="1" applyAlignment="1" applyProtection="1">
      <alignment vertical="center" wrapText="1"/>
      <protection locked="0"/>
    </xf>
    <xf numFmtId="193" fontId="16" fillId="72" borderId="25" xfId="0" applyNumberFormat="1" applyFont="1" applyFill="1" applyBorder="1" applyAlignment="1" applyProtection="1">
      <alignment vertical="center"/>
      <protection locked="0"/>
    </xf>
    <xf numFmtId="193" fontId="16" fillId="72" borderId="6" xfId="0" applyNumberFormat="1" applyFont="1" applyFill="1" applyBorder="1" applyAlignment="1" applyProtection="1">
      <alignment vertical="center"/>
      <protection locked="0"/>
    </xf>
    <xf numFmtId="193" fontId="16" fillId="72" borderId="31" xfId="0" applyNumberFormat="1" applyFont="1" applyFill="1" applyBorder="1" applyAlignment="1" applyProtection="1">
      <alignment vertical="center"/>
      <protection locked="0"/>
    </xf>
    <xf numFmtId="193" fontId="8" fillId="72" borderId="25" xfId="0" applyNumberFormat="1" applyFont="1" applyFill="1" applyBorder="1" applyAlignment="1" applyProtection="1">
      <alignment vertical="center"/>
      <protection locked="0"/>
    </xf>
    <xf numFmtId="193" fontId="8" fillId="72" borderId="6" xfId="0" applyNumberFormat="1" applyFont="1" applyFill="1" applyBorder="1" applyAlignment="1" applyProtection="1">
      <alignment vertical="center"/>
      <protection locked="0"/>
    </xf>
    <xf numFmtId="193" fontId="8" fillId="72" borderId="31" xfId="0" applyNumberFormat="1" applyFont="1" applyFill="1" applyBorder="1" applyAlignment="1" applyProtection="1">
      <alignment vertical="center"/>
      <protection locked="0"/>
    </xf>
    <xf numFmtId="193" fontId="16" fillId="72" borderId="49" xfId="0" applyNumberFormat="1" applyFont="1" applyFill="1" applyBorder="1" applyAlignment="1" applyProtection="1">
      <alignment vertical="center"/>
      <protection locked="0"/>
    </xf>
    <xf numFmtId="193" fontId="16" fillId="72" borderId="30" xfId="0" applyNumberFormat="1" applyFont="1" applyFill="1" applyBorder="1" applyAlignment="1" applyProtection="1">
      <alignment vertical="center"/>
      <protection locked="0"/>
    </xf>
    <xf numFmtId="193" fontId="16" fillId="72" borderId="26" xfId="0" applyNumberFormat="1" applyFont="1" applyFill="1" applyBorder="1" applyAlignment="1" applyProtection="1">
      <alignment vertical="center"/>
      <protection locked="0"/>
    </xf>
    <xf numFmtId="193" fontId="16" fillId="72" borderId="38" xfId="0" applyNumberFormat="1" applyFont="1" applyFill="1" applyBorder="1" applyAlignment="1" applyProtection="1">
      <alignment vertical="center"/>
      <protection locked="0"/>
    </xf>
    <xf numFmtId="0" fontId="10" fillId="0" borderId="6" xfId="18" applyFill="1" applyBorder="1" applyAlignment="1" applyProtection="1">
      <alignment horizontal="left" vertical="top" wrapText="1"/>
    </xf>
    <xf numFmtId="164" fontId="4" fillId="0" borderId="6" xfId="2" applyNumberFormat="1" applyFont="1" applyFill="1" applyBorder="1" applyAlignment="1" applyProtection="1">
      <alignment vertical="center" wrapText="1"/>
      <protection locked="0"/>
    </xf>
    <xf numFmtId="164" fontId="25" fillId="2" borderId="0" xfId="2" applyNumberFormat="1" applyFont="1" applyFill="1" applyBorder="1"/>
    <xf numFmtId="165" fontId="16" fillId="72" borderId="6" xfId="1" applyNumberFormat="1" applyFont="1" applyFill="1" applyBorder="1" applyAlignment="1" applyProtection="1">
      <alignment vertical="center"/>
      <protection locked="0"/>
    </xf>
    <xf numFmtId="165" fontId="25" fillId="2" borderId="0" xfId="1" applyNumberFormat="1" applyFont="1" applyFill="1" applyBorder="1"/>
    <xf numFmtId="165" fontId="8" fillId="72" borderId="6" xfId="1" applyNumberFormat="1" applyFont="1" applyFill="1" applyBorder="1" applyAlignment="1" applyProtection="1">
      <alignment vertical="center"/>
      <protection locked="0"/>
    </xf>
    <xf numFmtId="165" fontId="4" fillId="0" borderId="6" xfId="1" applyNumberFormat="1" applyFont="1" applyBorder="1" applyAlignment="1" applyProtection="1">
      <alignment vertical="center" wrapText="1"/>
      <protection locked="0"/>
    </xf>
    <xf numFmtId="165" fontId="16" fillId="72" borderId="38" xfId="1" applyNumberFormat="1" applyFont="1" applyFill="1" applyBorder="1" applyAlignment="1" applyProtection="1">
      <alignment vertical="center"/>
      <protection locked="0"/>
    </xf>
    <xf numFmtId="165" fontId="4" fillId="0" borderId="31" xfId="1" applyNumberFormat="1" applyFont="1" applyBorder="1" applyAlignment="1" applyProtection="1">
      <alignment vertical="center" wrapText="1"/>
      <protection locked="0"/>
    </xf>
    <xf numFmtId="165" fontId="25" fillId="2" borderId="47" xfId="1" applyNumberFormat="1" applyFont="1" applyFill="1" applyBorder="1"/>
    <xf numFmtId="165" fontId="16" fillId="72" borderId="31" xfId="1" applyNumberFormat="1" applyFont="1" applyFill="1" applyBorder="1" applyAlignment="1" applyProtection="1">
      <alignment vertical="center"/>
      <protection locked="0"/>
    </xf>
    <xf numFmtId="165" fontId="8" fillId="72" borderId="31" xfId="1" applyNumberFormat="1" applyFont="1" applyFill="1" applyBorder="1" applyAlignment="1" applyProtection="1">
      <alignment vertical="center"/>
      <protection locked="0"/>
    </xf>
    <xf numFmtId="165" fontId="16" fillId="72" borderId="33" xfId="1" applyNumberFormat="1" applyFont="1" applyFill="1" applyBorder="1" applyAlignment="1" applyProtection="1">
      <alignment vertical="center"/>
      <protection locked="0"/>
    </xf>
    <xf numFmtId="164" fontId="4" fillId="0" borderId="0" xfId="2" applyNumberFormat="1" applyFont="1"/>
    <xf numFmtId="164" fontId="11" fillId="0" borderId="0" xfId="2" applyNumberFormat="1" applyFont="1"/>
    <xf numFmtId="164" fontId="4" fillId="0" borderId="0" xfId="2" applyNumberFormat="1" applyFont="1" applyBorder="1"/>
    <xf numFmtId="164" fontId="11" fillId="0" borderId="0" xfId="2" applyNumberFormat="1" applyFont="1" applyBorder="1"/>
    <xf numFmtId="164" fontId="20" fillId="70" borderId="12" xfId="2" applyNumberFormat="1" applyFont="1" applyFill="1" applyBorder="1" applyAlignment="1">
      <alignment vertical="center" wrapText="1"/>
    </xf>
    <xf numFmtId="164" fontId="20" fillId="70" borderId="31" xfId="2" applyNumberFormat="1" applyFont="1" applyFill="1" applyBorder="1" applyAlignment="1">
      <alignment vertical="center" wrapText="1"/>
    </xf>
    <xf numFmtId="164" fontId="20" fillId="70" borderId="6" xfId="2" applyNumberFormat="1" applyFont="1" applyFill="1" applyBorder="1" applyAlignment="1">
      <alignment vertical="center" wrapText="1"/>
    </xf>
    <xf numFmtId="164" fontId="20" fillId="70" borderId="27" xfId="2" applyNumberFormat="1" applyFont="1" applyFill="1" applyBorder="1" applyAlignment="1">
      <alignment vertical="center" wrapText="1"/>
    </xf>
    <xf numFmtId="164" fontId="20" fillId="0" borderId="12" xfId="2" applyNumberFormat="1" applyFont="1" applyBorder="1" applyAlignment="1">
      <alignment vertical="center" wrapText="1"/>
    </xf>
    <xf numFmtId="164" fontId="20" fillId="0" borderId="6" xfId="2" applyNumberFormat="1" applyFont="1" applyBorder="1" applyAlignment="1">
      <alignment vertical="center" wrapText="1"/>
    </xf>
    <xf numFmtId="164" fontId="20" fillId="0" borderId="27" xfId="2" applyNumberFormat="1" applyFont="1" applyBorder="1" applyAlignment="1">
      <alignment vertical="center" wrapText="1"/>
    </xf>
    <xf numFmtId="164" fontId="20" fillId="0" borderId="6" xfId="2" applyNumberFormat="1" applyFont="1" applyFill="1" applyBorder="1" applyAlignment="1">
      <alignment vertical="center" wrapText="1"/>
    </xf>
    <xf numFmtId="164" fontId="20" fillId="0" borderId="27" xfId="2" applyNumberFormat="1" applyFont="1" applyFill="1" applyBorder="1" applyAlignment="1">
      <alignment vertical="center" wrapText="1"/>
    </xf>
    <xf numFmtId="164" fontId="20" fillId="70" borderId="28" xfId="2" applyNumberFormat="1" applyFont="1" applyFill="1" applyBorder="1" applyAlignment="1">
      <alignment vertical="center" wrapText="1"/>
    </xf>
    <xf numFmtId="164" fontId="20" fillId="70" borderId="33" xfId="2" applyNumberFormat="1" applyFont="1" applyFill="1" applyBorder="1" applyAlignment="1">
      <alignment vertical="center" wrapText="1"/>
    </xf>
    <xf numFmtId="164" fontId="20" fillId="70" borderId="38" xfId="2" applyNumberFormat="1" applyFont="1" applyFill="1" applyBorder="1" applyAlignment="1">
      <alignment vertical="center" wrapText="1"/>
    </xf>
    <xf numFmtId="164" fontId="20" fillId="70" borderId="69" xfId="2" applyNumberFormat="1" applyFont="1" applyFill="1" applyBorder="1" applyAlignment="1">
      <alignment vertical="center" wrapText="1"/>
    </xf>
    <xf numFmtId="165" fontId="4" fillId="0" borderId="6" xfId="1" applyNumberFormat="1" applyFont="1" applyFill="1" applyBorder="1" applyAlignment="1" applyProtection="1">
      <alignment horizontal="right" vertical="center" wrapText="1"/>
      <protection locked="0"/>
    </xf>
    <xf numFmtId="165" fontId="25" fillId="2" borderId="0" xfId="21" applyNumberFormat="1" applyBorder="1"/>
    <xf numFmtId="164" fontId="7" fillId="0" borderId="0" xfId="2" applyNumberFormat="1" applyFont="1"/>
    <xf numFmtId="164" fontId="7" fillId="0" borderId="0" xfId="2" applyNumberFormat="1" applyFont="1" applyBorder="1"/>
    <xf numFmtId="164" fontId="0" fillId="0" borderId="0" xfId="2" applyNumberFormat="1" applyFont="1"/>
    <xf numFmtId="43" fontId="0" fillId="0" borderId="0" xfId="0" applyNumberFormat="1" applyFont="1" applyFill="1"/>
    <xf numFmtId="193" fontId="0" fillId="0" borderId="0" xfId="0" applyNumberFormat="1"/>
    <xf numFmtId="1" fontId="4" fillId="0" borderId="0" xfId="0" applyNumberFormat="1" applyFont="1" applyFill="1" applyAlignment="1">
      <alignment horizontal="left" vertical="center"/>
    </xf>
    <xf numFmtId="167" fontId="0" fillId="0" borderId="0" xfId="0" applyNumberFormat="1"/>
    <xf numFmtId="0" fontId="60" fillId="0" borderId="34" xfId="0" applyNumberFormat="1" applyFont="1" applyFill="1" applyBorder="1" applyAlignment="1">
      <alignment horizontal="left" vertical="center" wrapText="1" indent="1"/>
    </xf>
    <xf numFmtId="164" fontId="60" fillId="0" borderId="34" xfId="2" applyNumberFormat="1" applyFont="1" applyFill="1" applyBorder="1" applyAlignment="1">
      <alignment horizontal="left" vertical="center" wrapText="1" indent="1"/>
    </xf>
    <xf numFmtId="164" fontId="4" fillId="0" borderId="31" xfId="2" applyNumberFormat="1" applyFont="1" applyFill="1" applyBorder="1" applyAlignment="1">
      <alignment horizontal="right" vertical="center" wrapText="1"/>
    </xf>
    <xf numFmtId="164" fontId="6" fillId="70" borderId="31" xfId="2" applyNumberFormat="1" applyFont="1" applyFill="1" applyBorder="1" applyAlignment="1">
      <alignment horizontal="right" vertical="center" wrapText="1"/>
    </xf>
    <xf numFmtId="164" fontId="4" fillId="0" borderId="31" xfId="2" applyNumberFormat="1" applyFont="1" applyFill="1" applyBorder="1" applyAlignment="1">
      <alignment horizontal="right" vertical="center" wrapText="1"/>
    </xf>
    <xf numFmtId="164" fontId="6" fillId="70" borderId="31" xfId="2" applyNumberFormat="1" applyFont="1" applyFill="1" applyBorder="1" applyAlignment="1">
      <alignment horizontal="center" vertical="center" wrapText="1"/>
    </xf>
    <xf numFmtId="164" fontId="7" fillId="0" borderId="33" xfId="2" applyNumberFormat="1" applyFont="1" applyFill="1" applyBorder="1" applyAlignment="1" applyProtection="1">
      <alignment horizontal="right" vertical="center"/>
    </xf>
    <xf numFmtId="0" fontId="60" fillId="0" borderId="32" xfId="0" applyNumberFormat="1" applyFont="1" applyFill="1" applyBorder="1" applyAlignment="1">
      <alignment horizontal="left" vertical="center" wrapText="1" indent="1"/>
    </xf>
    <xf numFmtId="0" fontId="3" fillId="0" borderId="0" xfId="0" applyFont="1"/>
    <xf numFmtId="0" fontId="60" fillId="0" borderId="24" xfId="0" applyNumberFormat="1" applyFont="1" applyFill="1" applyBorder="1" applyAlignment="1">
      <alignment horizontal="left" vertical="center" wrapText="1" indent="1"/>
    </xf>
    <xf numFmtId="14" fontId="6" fillId="0" borderId="0" xfId="0" applyNumberFormat="1" applyFont="1" applyAlignment="1">
      <alignment horizontal="left"/>
    </xf>
    <xf numFmtId="43" fontId="14" fillId="0" borderId="0" xfId="2" applyFont="1"/>
    <xf numFmtId="0" fontId="100" fillId="0" borderId="0" xfId="12" applyFont="1" applyFill="1" applyBorder="1" applyProtection="1"/>
    <xf numFmtId="43" fontId="126" fillId="0" borderId="0" xfId="2" applyFont="1"/>
    <xf numFmtId="164" fontId="126" fillId="0" borderId="0" xfId="2" applyNumberFormat="1" applyFont="1"/>
    <xf numFmtId="14" fontId="11" fillId="0" borderId="0" xfId="0" applyNumberFormat="1" applyFont="1" applyAlignment="1">
      <alignment horizontal="left"/>
    </xf>
    <xf numFmtId="164" fontId="126" fillId="0" borderId="0" xfId="2" applyNumberFormat="1" applyFont="1" applyBorder="1"/>
    <xf numFmtId="0" fontId="126" fillId="0" borderId="0" xfId="0" applyFont="1"/>
    <xf numFmtId="0" fontId="11" fillId="0" borderId="0" xfId="0" applyFont="1" applyAlignment="1">
      <alignment horizontal="left" vertical="center"/>
    </xf>
    <xf numFmtId="43" fontId="0" fillId="0" borderId="0" xfId="2" applyFont="1"/>
    <xf numFmtId="10" fontId="0" fillId="0" borderId="0" xfId="1" applyNumberFormat="1" applyFont="1"/>
    <xf numFmtId="0" fontId="14" fillId="0" borderId="0" xfId="0" applyFont="1"/>
    <xf numFmtId="43" fontId="4" fillId="0" borderId="0" xfId="2" applyFont="1" applyFill="1" applyAlignment="1">
      <alignment horizontal="left" vertical="center"/>
    </xf>
    <xf numFmtId="43" fontId="4" fillId="0" borderId="0" xfId="0" applyNumberFormat="1" applyFont="1" applyFill="1" applyAlignment="1">
      <alignment horizontal="left" vertical="center"/>
    </xf>
    <xf numFmtId="43" fontId="4" fillId="0" borderId="6" xfId="2" applyFont="1" applyFill="1" applyBorder="1" applyAlignment="1">
      <alignment vertical="center"/>
    </xf>
    <xf numFmtId="193" fontId="4" fillId="0" borderId="0" xfId="0" applyNumberFormat="1" applyFont="1"/>
    <xf numFmtId="167" fontId="11" fillId="0" borderId="0" xfId="0" applyNumberFormat="1" applyFont="1" applyAlignment="1"/>
    <xf numFmtId="193" fontId="11" fillId="0" borderId="0" xfId="0" applyNumberFormat="1" applyFont="1" applyAlignment="1"/>
    <xf numFmtId="9" fontId="11" fillId="0" borderId="0" xfId="0" applyNumberFormat="1" applyFont="1"/>
    <xf numFmtId="0" fontId="6" fillId="0" borderId="0" xfId="0" applyFont="1"/>
    <xf numFmtId="194" fontId="4" fillId="0" borderId="27" xfId="0" applyNumberFormat="1" applyFont="1" applyBorder="1" applyAlignment="1"/>
    <xf numFmtId="9" fontId="0" fillId="0" borderId="0" xfId="1" applyFont="1"/>
    <xf numFmtId="194" fontId="4" fillId="0" borderId="27" xfId="1" applyNumberFormat="1" applyFont="1" applyBorder="1" applyAlignment="1"/>
    <xf numFmtId="194" fontId="4" fillId="0" borderId="31" xfId="1" applyNumberFormat="1" applyFont="1" applyBorder="1" applyAlignment="1"/>
    <xf numFmtId="194" fontId="4" fillId="0" borderId="33" xfId="1" applyNumberFormat="1" applyFont="1" applyBorder="1" applyAlignment="1"/>
    <xf numFmtId="164" fontId="4" fillId="0" borderId="12" xfId="2" applyNumberFormat="1" applyFont="1" applyFill="1" applyBorder="1" applyAlignment="1">
      <alignment vertical="center"/>
    </xf>
    <xf numFmtId="164" fontId="4" fillId="0" borderId="31" xfId="2" applyNumberFormat="1" applyFont="1" applyFill="1" applyBorder="1" applyAlignment="1">
      <alignment vertical="center"/>
    </xf>
    <xf numFmtId="164" fontId="4" fillId="69" borderId="8" xfId="2" applyNumberFormat="1" applyFont="1" applyFill="1" applyBorder="1" applyAlignment="1">
      <alignment vertical="center"/>
    </xf>
    <xf numFmtId="164" fontId="4" fillId="69" borderId="27" xfId="2" applyNumberFormat="1" applyFont="1" applyFill="1" applyBorder="1" applyAlignment="1">
      <alignment vertical="center"/>
    </xf>
    <xf numFmtId="164" fontId="4" fillId="0" borderId="38" xfId="2" applyNumberFormat="1" applyFont="1" applyFill="1" applyBorder="1" applyAlignment="1">
      <alignment vertical="center"/>
    </xf>
    <xf numFmtId="164" fontId="4" fillId="0" borderId="28" xfId="2" applyNumberFormat="1" applyFont="1" applyFill="1" applyBorder="1" applyAlignment="1">
      <alignment vertical="center"/>
    </xf>
    <xf numFmtId="164" fontId="4" fillId="0" borderId="33" xfId="2" applyNumberFormat="1" applyFont="1" applyFill="1" applyBorder="1" applyAlignment="1">
      <alignment vertical="center"/>
    </xf>
    <xf numFmtId="164" fontId="4" fillId="0" borderId="64" xfId="2" applyNumberFormat="1" applyFont="1" applyFill="1" applyBorder="1" applyAlignment="1">
      <alignment vertical="center"/>
    </xf>
    <xf numFmtId="164" fontId="4" fillId="0" borderId="55" xfId="2" applyNumberFormat="1" applyFont="1" applyFill="1" applyBorder="1" applyAlignment="1">
      <alignment vertical="center"/>
    </xf>
    <xf numFmtId="164" fontId="4" fillId="0" borderId="46" xfId="2" applyNumberFormat="1" applyFont="1" applyFill="1" applyBorder="1" applyAlignment="1">
      <alignment vertical="center"/>
    </xf>
    <xf numFmtId="164" fontId="4" fillId="0" borderId="32" xfId="2" applyNumberFormat="1" applyFont="1" applyFill="1" applyBorder="1" applyAlignment="1">
      <alignment vertical="center"/>
    </xf>
    <xf numFmtId="164" fontId="4" fillId="0" borderId="65" xfId="2" applyNumberFormat="1" applyFont="1" applyFill="1" applyBorder="1" applyAlignment="1">
      <alignment vertical="center"/>
    </xf>
    <xf numFmtId="164" fontId="4" fillId="0" borderId="60" xfId="2" applyNumberFormat="1" applyFont="1" applyFill="1" applyBorder="1" applyAlignment="1">
      <alignment vertical="center"/>
    </xf>
    <xf numFmtId="165" fontId="4" fillId="0" borderId="70" xfId="1" applyNumberFormat="1" applyFont="1" applyFill="1" applyBorder="1" applyAlignment="1">
      <alignment vertical="center"/>
    </xf>
    <xf numFmtId="165" fontId="4" fillId="0" borderId="71" xfId="1" applyNumberFormat="1" applyFont="1" applyFill="1" applyBorder="1" applyAlignment="1">
      <alignment vertical="center"/>
    </xf>
    <xf numFmtId="14" fontId="4" fillId="0" borderId="0" xfId="0" applyNumberFormat="1" applyFont="1" applyAlignment="1">
      <alignment horizontal="left"/>
    </xf>
    <xf numFmtId="0" fontId="22" fillId="0" borderId="0" xfId="0" applyFont="1" applyAlignment="1">
      <alignment horizontal="left"/>
    </xf>
    <xf numFmtId="10" fontId="103" fillId="74" borderId="6" xfId="1" applyNumberFormat="1" applyFont="1" applyFill="1" applyBorder="1" applyAlignment="1" applyProtection="1">
      <alignment horizontal="right" vertical="center"/>
    </xf>
    <xf numFmtId="164" fontId="110" fillId="0" borderId="6" xfId="2" applyNumberFormat="1" applyFont="1" applyBorder="1"/>
    <xf numFmtId="164" fontId="107" fillId="0" borderId="6" xfId="2" applyNumberFormat="1" applyFont="1" applyBorder="1"/>
    <xf numFmtId="14" fontId="107" fillId="0" borderId="0" xfId="0" applyNumberFormat="1" applyFont="1" applyAlignment="1">
      <alignment horizontal="left"/>
    </xf>
    <xf numFmtId="164" fontId="106" fillId="0" borderId="6" xfId="2" applyNumberFormat="1" applyFont="1" applyBorder="1"/>
    <xf numFmtId="164" fontId="106" fillId="0" borderId="6" xfId="2" applyNumberFormat="1" applyFont="1" applyFill="1" applyBorder="1"/>
    <xf numFmtId="164" fontId="106" fillId="70" borderId="6" xfId="2" applyNumberFormat="1" applyFont="1" applyFill="1" applyBorder="1"/>
    <xf numFmtId="164" fontId="109" fillId="0" borderId="6" xfId="2" applyNumberFormat="1" applyFont="1" applyBorder="1"/>
    <xf numFmtId="164" fontId="107" fillId="0" borderId="6" xfId="2" applyNumberFormat="1" applyFont="1" applyBorder="1"/>
    <xf numFmtId="164" fontId="110" fillId="0" borderId="6" xfId="2" applyNumberFormat="1" applyFont="1" applyBorder="1"/>
    <xf numFmtId="164" fontId="106" fillId="75" borderId="6" xfId="2" applyNumberFormat="1" applyFont="1" applyFill="1" applyBorder="1"/>
    <xf numFmtId="164" fontId="106" fillId="0" borderId="6" xfId="2" applyNumberFormat="1" applyFont="1" applyBorder="1" applyAlignment="1">
      <alignment horizontal="left" indent="1"/>
    </xf>
    <xf numFmtId="164" fontId="109" fillId="76" borderId="6" xfId="2" applyNumberFormat="1" applyFont="1" applyFill="1" applyBorder="1"/>
    <xf numFmtId="164" fontId="106" fillId="0" borderId="31" xfId="2" applyNumberFormat="1" applyFont="1" applyBorder="1"/>
    <xf numFmtId="164" fontId="106" fillId="0" borderId="25" xfId="2" applyNumberFormat="1" applyFont="1" applyBorder="1" applyAlignment="1">
      <alignment horizontal="left" indent="1"/>
    </xf>
    <xf numFmtId="164" fontId="106" fillId="0" borderId="25" xfId="2" applyNumberFormat="1" applyFont="1" applyBorder="1" applyAlignment="1">
      <alignment horizontal="left" indent="2"/>
    </xf>
    <xf numFmtId="164" fontId="106" fillId="0" borderId="25" xfId="2" applyNumberFormat="1" applyFont="1" applyFill="1" applyBorder="1" applyAlignment="1">
      <alignment horizontal="left" indent="3"/>
    </xf>
    <xf numFmtId="164" fontId="106" fillId="0" borderId="25" xfId="2" applyNumberFormat="1" applyFont="1" applyFill="1" applyBorder="1" applyAlignment="1">
      <alignment horizontal="left" indent="1"/>
    </xf>
    <xf numFmtId="164" fontId="106" fillId="77" borderId="25" xfId="2" applyNumberFormat="1" applyFont="1" applyFill="1" applyBorder="1"/>
    <xf numFmtId="164" fontId="106" fillId="77" borderId="6" xfId="2" applyNumberFormat="1" applyFont="1" applyFill="1" applyBorder="1"/>
    <xf numFmtId="164" fontId="106" fillId="77" borderId="31" xfId="2" applyNumberFormat="1" applyFont="1" applyFill="1" applyBorder="1"/>
    <xf numFmtId="164" fontId="106" fillId="0" borderId="25" xfId="2" applyNumberFormat="1" applyFont="1" applyFill="1" applyBorder="1" applyAlignment="1">
      <alignment horizontal="left" vertical="top" wrapText="1" indent="2"/>
    </xf>
    <xf numFmtId="164" fontId="106" fillId="0" borderId="31" xfId="2" applyNumberFormat="1" applyFont="1" applyFill="1" applyBorder="1"/>
    <xf numFmtId="164" fontId="106" fillId="0" borderId="25" xfId="2" applyNumberFormat="1" applyFont="1" applyFill="1" applyBorder="1" applyAlignment="1">
      <alignment horizontal="left" wrapText="1" indent="3"/>
    </xf>
    <xf numFmtId="164" fontId="106" fillId="0" borderId="25" xfId="2" applyNumberFormat="1" applyFont="1" applyFill="1" applyBorder="1" applyAlignment="1">
      <alignment horizontal="left" wrapText="1" indent="2"/>
    </xf>
    <xf numFmtId="164" fontId="106" fillId="0" borderId="25" xfId="2" applyNumberFormat="1" applyFont="1" applyFill="1" applyBorder="1" applyAlignment="1">
      <alignment horizontal="left" wrapText="1" indent="1"/>
    </xf>
    <xf numFmtId="164" fontId="106" fillId="0" borderId="26" xfId="2" applyNumberFormat="1" applyFont="1" applyFill="1" applyBorder="1" applyAlignment="1">
      <alignment horizontal="left" wrapText="1" indent="1"/>
    </xf>
    <xf numFmtId="164" fontId="106" fillId="0" borderId="38" xfId="2" applyNumberFormat="1" applyFont="1" applyFill="1" applyBorder="1"/>
    <xf numFmtId="164" fontId="106" fillId="0" borderId="33" xfId="2" applyNumberFormat="1" applyFont="1" applyFill="1" applyBorder="1"/>
    <xf numFmtId="164" fontId="106" fillId="0" borderId="45" xfId="2" applyNumberFormat="1" applyFont="1" applyBorder="1"/>
    <xf numFmtId="164" fontId="106" fillId="0" borderId="6" xfId="2" applyNumberFormat="1" applyFont="1" applyFill="1" applyBorder="1" applyAlignment="1">
      <alignment horizontal="left" vertical="center" wrapText="1"/>
    </xf>
    <xf numFmtId="164" fontId="106" fillId="0" borderId="6" xfId="2" applyNumberFormat="1" applyFont="1" applyBorder="1" applyAlignment="1">
      <alignment horizontal="center" vertical="center"/>
    </xf>
    <xf numFmtId="164" fontId="109" fillId="0" borderId="6" xfId="2" applyNumberFormat="1" applyFont="1" applyFill="1" applyBorder="1" applyAlignment="1">
      <alignment horizontal="left" vertical="center" wrapText="1"/>
    </xf>
    <xf numFmtId="164" fontId="111" fillId="0" borderId="6" xfId="2" applyNumberFormat="1" applyFont="1" applyBorder="1"/>
    <xf numFmtId="164" fontId="111" fillId="0" borderId="30" xfId="2" applyNumberFormat="1" applyFont="1" applyBorder="1"/>
    <xf numFmtId="9" fontId="111" fillId="0" borderId="6" xfId="1" applyFont="1" applyBorder="1"/>
    <xf numFmtId="9" fontId="111" fillId="0" borderId="30" xfId="1" applyFont="1" applyBorder="1"/>
    <xf numFmtId="0" fontId="4" fillId="0" borderId="72" xfId="0" applyFont="1" applyFill="1" applyBorder="1" applyAlignment="1">
      <alignment horizontal="center" vertical="center" wrapText="1"/>
    </xf>
    <xf numFmtId="164" fontId="0" fillId="0" borderId="0" xfId="2" applyNumberFormat="1" applyFont="1" applyBorder="1"/>
    <xf numFmtId="164" fontId="0" fillId="0" borderId="0" xfId="0" applyNumberFormat="1"/>
    <xf numFmtId="164" fontId="8" fillId="0" borderId="6" xfId="2" applyNumberFormat="1" applyFont="1" applyFill="1" applyBorder="1" applyAlignment="1" applyProtection="1">
      <alignment vertical="center"/>
      <protection locked="0"/>
    </xf>
    <xf numFmtId="164" fontId="8" fillId="0" borderId="30" xfId="2" applyNumberFormat="1" applyFont="1" applyFill="1" applyBorder="1" applyAlignment="1" applyProtection="1">
      <alignment vertical="center"/>
      <protection locked="0"/>
    </xf>
    <xf numFmtId="165" fontId="8" fillId="0" borderId="6" xfId="1" applyNumberFormat="1" applyFont="1" applyFill="1" applyBorder="1" applyAlignment="1" applyProtection="1">
      <alignment vertical="center"/>
      <protection locked="0"/>
    </xf>
    <xf numFmtId="165" fontId="8" fillId="0" borderId="38" xfId="1" applyNumberFormat="1" applyFont="1" applyFill="1" applyBorder="1" applyAlignment="1" applyProtection="1">
      <alignment vertical="center"/>
      <protection locked="0"/>
    </xf>
    <xf numFmtId="164" fontId="8" fillId="0" borderId="6" xfId="2" applyNumberFormat="1" applyFont="1" applyFill="1" applyBorder="1" applyAlignment="1" applyProtection="1">
      <alignment horizontal="right"/>
    </xf>
    <xf numFmtId="164" fontId="8" fillId="70" borderId="6" xfId="2" applyNumberFormat="1" applyFont="1" applyFill="1" applyBorder="1" applyAlignment="1" applyProtection="1">
      <alignment horizontal="right"/>
    </xf>
    <xf numFmtId="164" fontId="8" fillId="0" borderId="6" xfId="2" applyNumberFormat="1" applyFont="1" applyFill="1" applyBorder="1" applyAlignment="1" applyProtection="1">
      <alignment horizontal="right"/>
    </xf>
    <xf numFmtId="0" fontId="12" fillId="0" borderId="6" xfId="0" applyFont="1" applyBorder="1" applyAlignment="1">
      <alignment wrapText="1"/>
    </xf>
    <xf numFmtId="164" fontId="7" fillId="70" borderId="31" xfId="2" applyNumberFormat="1" applyFont="1" applyFill="1" applyBorder="1" applyAlignment="1" applyProtection="1">
      <alignment vertical="top"/>
    </xf>
    <xf numFmtId="164" fontId="7" fillId="69" borderId="31" xfId="2" applyNumberFormat="1" applyFont="1" applyFill="1" applyBorder="1" applyAlignment="1" applyProtection="1">
      <alignment vertical="top"/>
      <protection locked="0"/>
    </xf>
    <xf numFmtId="164" fontId="7" fillId="70" borderId="31" xfId="2" applyNumberFormat="1" applyFont="1" applyFill="1" applyBorder="1" applyAlignment="1" applyProtection="1">
      <alignment vertical="top" wrapText="1"/>
    </xf>
    <xf numFmtId="164" fontId="7" fillId="69" borderId="31" xfId="2" applyNumberFormat="1" applyFont="1" applyFill="1" applyBorder="1" applyAlignment="1" applyProtection="1">
      <alignment vertical="top" wrapText="1"/>
      <protection locked="0"/>
    </xf>
    <xf numFmtId="164" fontId="7" fillId="69" borderId="31" xfId="2" applyNumberFormat="1" applyFont="1" applyFill="1" applyBorder="1" applyAlignment="1" applyProtection="1">
      <alignment vertical="top" wrapText="1"/>
      <protection locked="0"/>
    </xf>
    <xf numFmtId="164" fontId="7" fillId="70" borderId="31" xfId="2" applyNumberFormat="1" applyFont="1" applyFill="1" applyBorder="1" applyAlignment="1" applyProtection="1">
      <alignment vertical="top" wrapText="1"/>
      <protection locked="0"/>
    </xf>
    <xf numFmtId="164" fontId="7" fillId="70" borderId="33" xfId="2" applyNumberFormat="1" applyFont="1" applyFill="1" applyBorder="1" applyAlignment="1" applyProtection="1">
      <alignment vertical="top" wrapText="1"/>
    </xf>
    <xf numFmtId="0" fontId="7" fillId="0" borderId="6" xfId="14" applyFont="1" applyFill="1" applyBorder="1" applyAlignment="1" applyProtection="1">
      <alignment wrapText="1"/>
      <protection locked="0"/>
    </xf>
    <xf numFmtId="0" fontId="7" fillId="0" borderId="6" xfId="14" applyFont="1" applyFill="1" applyBorder="1" applyAlignment="1" applyProtection="1">
      <alignment vertical="center" wrapText="1"/>
      <protection locked="0"/>
    </xf>
    <xf numFmtId="0" fontId="0" fillId="0" borderId="6" xfId="0" applyBorder="1" applyAlignment="1">
      <alignment horizontal="center"/>
    </xf>
    <xf numFmtId="0" fontId="116" fillId="69" borderId="6" xfId="21414" applyFont="1" applyFill="1" applyBorder="1" applyAlignment="1">
      <alignment horizontal="left" vertical="center" wrapText="1"/>
    </xf>
    <xf numFmtId="0" fontId="117" fillId="0" borderId="6" xfId="21414" applyFont="1" applyFill="1" applyBorder="1" applyAlignment="1">
      <alignment horizontal="left" vertical="center" wrapText="1" indent="1"/>
    </xf>
    <xf numFmtId="0" fontId="118" fillId="69" borderId="6" xfId="21414" applyFont="1" applyFill="1" applyBorder="1" applyAlignment="1">
      <alignment horizontal="left" vertical="center" wrapText="1"/>
    </xf>
    <xf numFmtId="0" fontId="117" fillId="69" borderId="6" xfId="21414" applyFont="1" applyFill="1" applyBorder="1" applyAlignment="1">
      <alignment horizontal="left" vertical="center" wrapText="1" indent="1"/>
    </xf>
    <xf numFmtId="0" fontId="119" fillId="0" borderId="6" xfId="21414" applyFont="1" applyFill="1" applyBorder="1" applyAlignment="1">
      <alignment horizontal="left" vertical="center" wrapText="1" indent="1"/>
    </xf>
    <xf numFmtId="0" fontId="118" fillId="0" borderId="6" xfId="21414" applyFont="1" applyFill="1" applyBorder="1" applyAlignment="1">
      <alignment horizontal="left" vertical="center" wrapText="1"/>
    </xf>
    <xf numFmtId="0" fontId="120" fillId="0" borderId="6" xfId="21414" applyFont="1" applyFill="1" applyBorder="1" applyAlignment="1">
      <alignment horizontal="center" vertical="center" wrapText="1"/>
    </xf>
    <xf numFmtId="0" fontId="117" fillId="69" borderId="6" xfId="0" applyFont="1" applyFill="1" applyBorder="1" applyAlignment="1">
      <alignment horizontal="left" vertical="center" wrapText="1" indent="1"/>
    </xf>
    <xf numFmtId="164" fontId="22" fillId="0" borderId="6" xfId="2" applyNumberFormat="1" applyFont="1" applyBorder="1" applyAlignment="1">
      <alignment horizontal="center" vertical="center"/>
    </xf>
    <xf numFmtId="0" fontId="118" fillId="0" borderId="6" xfId="0" applyFont="1" applyBorder="1" applyAlignment="1">
      <alignment horizontal="left" vertical="center" wrapText="1"/>
    </xf>
    <xf numFmtId="164" fontId="21" fillId="0" borderId="6" xfId="2" applyNumberFormat="1" applyFont="1" applyFill="1" applyBorder="1" applyAlignment="1">
      <alignment horizontal="center" vertical="center"/>
    </xf>
    <xf numFmtId="164" fontId="21" fillId="0" borderId="6" xfId="2" applyNumberFormat="1" applyFont="1" applyBorder="1" applyAlignment="1">
      <alignment horizontal="center"/>
    </xf>
    <xf numFmtId="0" fontId="22" fillId="0" borderId="31" xfId="0" applyFont="1" applyBorder="1"/>
    <xf numFmtId="0" fontId="117" fillId="0" borderId="6" xfId="0" applyFont="1" applyBorder="1" applyAlignment="1">
      <alignment horizontal="left" vertical="center" wrapText="1" indent="1"/>
    </xf>
    <xf numFmtId="164" fontId="22" fillId="0" borderId="6" xfId="2" applyNumberFormat="1" applyFont="1" applyBorder="1" applyAlignment="1">
      <alignment horizontal="center"/>
    </xf>
    <xf numFmtId="164" fontId="22" fillId="0" borderId="6" xfId="2" applyNumberFormat="1" applyFont="1" applyBorder="1"/>
    <xf numFmtId="164" fontId="21" fillId="0" borderId="6" xfId="2" applyNumberFormat="1" applyFont="1" applyBorder="1" applyAlignment="1">
      <alignment horizontal="center" vertical="center"/>
    </xf>
    <xf numFmtId="0" fontId="118" fillId="0" borderId="6" xfId="21414" applyFont="1" applyBorder="1" applyAlignment="1">
      <alignment horizontal="left" vertical="center" wrapText="1"/>
    </xf>
    <xf numFmtId="0" fontId="117" fillId="0" borderId="6" xfId="0" applyFont="1" applyFill="1" applyBorder="1" applyAlignment="1">
      <alignment horizontal="left" vertical="center" wrapText="1" indent="1"/>
    </xf>
    <xf numFmtId="0" fontId="119" fillId="69" borderId="6" xfId="0" applyFont="1" applyFill="1" applyBorder="1" applyAlignment="1">
      <alignment horizontal="left" vertical="center" wrapText="1" indent="1"/>
    </xf>
    <xf numFmtId="0" fontId="119" fillId="0" borderId="6" xfId="0" applyFont="1" applyFill="1" applyBorder="1" applyAlignment="1">
      <alignment horizontal="left" vertical="center" wrapText="1" indent="1"/>
    </xf>
    <xf numFmtId="0" fontId="118" fillId="0" borderId="6" xfId="0" applyFont="1" applyFill="1" applyBorder="1" applyAlignment="1">
      <alignment horizontal="left" vertical="center" wrapText="1"/>
    </xf>
    <xf numFmtId="0" fontId="121" fillId="0" borderId="6" xfId="0" applyFont="1" applyBorder="1" applyAlignment="1">
      <alignment horizontal="left"/>
    </xf>
    <xf numFmtId="0" fontId="0" fillId="0" borderId="38" xfId="0" applyBorder="1" applyAlignment="1">
      <alignment horizontal="center"/>
    </xf>
    <xf numFmtId="0" fontId="118" fillId="0" borderId="38" xfId="0" applyFont="1" applyFill="1" applyBorder="1" applyAlignment="1">
      <alignment horizontal="left" vertical="center" wrapText="1"/>
    </xf>
    <xf numFmtId="164" fontId="21" fillId="0" borderId="38" xfId="2" applyNumberFormat="1" applyFont="1" applyBorder="1" applyAlignment="1">
      <alignment horizontal="center" vertical="center"/>
    </xf>
    <xf numFmtId="0" fontId="22" fillId="0" borderId="33" xfId="0" applyFont="1" applyBorder="1"/>
    <xf numFmtId="167" fontId="22" fillId="0" borderId="73" xfId="0" applyNumberFormat="1" applyFont="1" applyBorder="1" applyAlignment="1">
      <alignment horizontal="center"/>
    </xf>
    <xf numFmtId="167" fontId="22" fillId="0" borderId="74" xfId="0" applyNumberFormat="1" applyFont="1" applyBorder="1" applyAlignment="1">
      <alignment horizontal="center"/>
    </xf>
    <xf numFmtId="167" fontId="18" fillId="0" borderId="74" xfId="0" applyNumberFormat="1" applyFont="1" applyBorder="1" applyAlignment="1">
      <alignment horizontal="center"/>
    </xf>
    <xf numFmtId="167" fontId="17" fillId="0" borderId="74" xfId="0" applyNumberFormat="1" applyFont="1" applyFill="1" applyBorder="1" applyAlignment="1">
      <alignment horizontal="center"/>
    </xf>
    <xf numFmtId="167" fontId="22" fillId="0" borderId="75" xfId="0" applyNumberFormat="1" applyFont="1" applyBorder="1" applyAlignment="1">
      <alignment horizontal="center"/>
    </xf>
    <xf numFmtId="167" fontId="21" fillId="0" borderId="27" xfId="0" applyNumberFormat="1" applyFont="1" applyFill="1" applyBorder="1" applyAlignment="1">
      <alignment horizontal="center"/>
    </xf>
    <xf numFmtId="167" fontId="22" fillId="0" borderId="76" xfId="0" applyNumberFormat="1" applyFont="1" applyFill="1" applyBorder="1" applyAlignment="1">
      <alignment horizontal="center"/>
    </xf>
    <xf numFmtId="167" fontId="22" fillId="0" borderId="47" xfId="0" applyNumberFormat="1" applyFont="1" applyBorder="1" applyAlignment="1">
      <alignment horizontal="center"/>
    </xf>
    <xf numFmtId="167" fontId="22" fillId="0" borderId="27" xfId="0" applyNumberFormat="1" applyFont="1" applyBorder="1" applyAlignment="1">
      <alignment horizontal="center"/>
    </xf>
    <xf numFmtId="167" fontId="22" fillId="0" borderId="27" xfId="0" applyNumberFormat="1" applyFont="1" applyFill="1" applyBorder="1" applyAlignment="1">
      <alignment horizontal="center"/>
    </xf>
    <xf numFmtId="0" fontId="22" fillId="0" borderId="27" xfId="0" applyFont="1" applyBorder="1"/>
    <xf numFmtId="164" fontId="18" fillId="0" borderId="6" xfId="2" applyNumberFormat="1" applyFont="1" applyBorder="1" applyAlignment="1">
      <alignment horizontal="center" vertical="center"/>
    </xf>
    <xf numFmtId="0" fontId="116" fillId="0" borderId="6" xfId="0" applyFont="1" applyFill="1" applyBorder="1" applyAlignment="1">
      <alignment horizontal="left" vertical="center" wrapText="1"/>
    </xf>
    <xf numFmtId="164" fontId="98" fillId="0" borderId="6" xfId="2" applyNumberFormat="1" applyFont="1" applyBorder="1" applyAlignment="1">
      <alignment horizontal="center" vertical="center"/>
    </xf>
    <xf numFmtId="164" fontId="22" fillId="0" borderId="6" xfId="2" applyNumberFormat="1" applyFont="1" applyFill="1" applyBorder="1" applyAlignment="1">
      <alignment horizontal="center" vertical="center"/>
    </xf>
    <xf numFmtId="0" fontId="118" fillId="69" borderId="6" xfId="0" applyFont="1" applyFill="1" applyBorder="1" applyAlignment="1">
      <alignment horizontal="left" vertical="center" wrapText="1"/>
    </xf>
    <xf numFmtId="164" fontId="18" fillId="0" borderId="6" xfId="2" applyNumberFormat="1" applyFont="1" applyBorder="1" applyAlignment="1">
      <alignment vertical="center"/>
    </xf>
    <xf numFmtId="164" fontId="4" fillId="0" borderId="6" xfId="2" applyNumberFormat="1" applyFont="1" applyBorder="1" applyAlignment="1"/>
    <xf numFmtId="164" fontId="4" fillId="0" borderId="12" xfId="2" applyNumberFormat="1" applyFont="1" applyBorder="1" applyAlignment="1"/>
    <xf numFmtId="164" fontId="4" fillId="0" borderId="31" xfId="2" applyNumberFormat="1" applyFont="1" applyBorder="1" applyAlignment="1"/>
    <xf numFmtId="164" fontId="4" fillId="70" borderId="38" xfId="2" applyNumberFormat="1" applyFont="1" applyFill="1" applyBorder="1"/>
    <xf numFmtId="164" fontId="4" fillId="70" borderId="33" xfId="2" applyNumberFormat="1" applyFont="1" applyFill="1" applyBorder="1"/>
    <xf numFmtId="164" fontId="4" fillId="0" borderId="25" xfId="2" applyNumberFormat="1" applyFont="1" applyBorder="1" applyAlignment="1"/>
    <xf numFmtId="164" fontId="4" fillId="0" borderId="27" xfId="2" applyNumberFormat="1" applyFont="1" applyBorder="1" applyAlignment="1">
      <alignment wrapText="1"/>
    </xf>
    <xf numFmtId="164" fontId="4" fillId="0" borderId="27" xfId="2" applyNumberFormat="1" applyFont="1" applyBorder="1" applyAlignment="1"/>
    <xf numFmtId="164" fontId="4" fillId="70" borderId="77" xfId="2" applyNumberFormat="1" applyFont="1" applyFill="1" applyBorder="1" applyAlignment="1"/>
    <xf numFmtId="164" fontId="4" fillId="70" borderId="26" xfId="2" applyNumberFormat="1" applyFont="1" applyFill="1" applyBorder="1"/>
    <xf numFmtId="164" fontId="4" fillId="70" borderId="78" xfId="2" applyNumberFormat="1" applyFont="1" applyFill="1" applyBorder="1"/>
    <xf numFmtId="164" fontId="4" fillId="0" borderId="6" xfId="2" applyNumberFormat="1" applyFont="1" applyBorder="1"/>
    <xf numFmtId="164" fontId="4" fillId="0" borderId="6" xfId="2" applyNumberFormat="1" applyFont="1" applyFill="1" applyBorder="1"/>
    <xf numFmtId="164" fontId="4" fillId="0" borderId="12" xfId="2" applyNumberFormat="1" applyFont="1" applyBorder="1"/>
    <xf numFmtId="164" fontId="4" fillId="0" borderId="12" xfId="2" applyNumberFormat="1" applyFont="1" applyFill="1" applyBorder="1"/>
    <xf numFmtId="0" fontId="1" fillId="0" borderId="25" xfId="0" applyFont="1" applyBorder="1"/>
    <xf numFmtId="0" fontId="1" fillId="0" borderId="41" xfId="0" applyFont="1" applyBorder="1" applyAlignment="1">
      <alignment wrapText="1"/>
    </xf>
    <xf numFmtId="164" fontId="100" fillId="0" borderId="6" xfId="2" applyNumberFormat="1" applyFont="1" applyFill="1" applyBorder="1" applyAlignment="1" applyProtection="1">
      <alignment horizontal="center" vertical="center" wrapText="1"/>
    </xf>
    <xf numFmtId="164" fontId="100" fillId="0" borderId="31" xfId="2" applyNumberFormat="1" applyFont="1" applyFill="1" applyBorder="1" applyAlignment="1" applyProtection="1">
      <alignment horizontal="center" vertical="center" wrapText="1"/>
    </xf>
    <xf numFmtId="0" fontId="127" fillId="0" borderId="6" xfId="0" applyFont="1" applyBorder="1" applyAlignment="1">
      <alignment horizontal="center" vertical="center"/>
    </xf>
    <xf numFmtId="0" fontId="11" fillId="0" borderId="6" xfId="0" applyFont="1" applyBorder="1" applyAlignment="1">
      <alignment horizontal="center"/>
    </xf>
    <xf numFmtId="164" fontId="11" fillId="0" borderId="6" xfId="2" applyNumberFormat="1" applyFont="1" applyBorder="1"/>
    <xf numFmtId="164" fontId="11" fillId="70" borderId="6" xfId="2" applyNumberFormat="1" applyFont="1" applyFill="1" applyBorder="1"/>
    <xf numFmtId="164" fontId="11" fillId="70" borderId="31" xfId="2" applyNumberFormat="1" applyFont="1" applyFill="1" applyBorder="1"/>
    <xf numFmtId="164" fontId="11" fillId="0" borderId="6" xfId="2" applyNumberFormat="1" applyFont="1" applyBorder="1" applyAlignment="1">
      <alignment vertical="center"/>
    </xf>
    <xf numFmtId="164" fontId="11" fillId="70" borderId="6" xfId="2" applyNumberFormat="1" applyFont="1" applyFill="1" applyBorder="1" applyAlignment="1">
      <alignment vertical="center"/>
    </xf>
    <xf numFmtId="164" fontId="11" fillId="70" borderId="31" xfId="2" applyNumberFormat="1" applyFont="1" applyFill="1" applyBorder="1" applyAlignment="1">
      <alignment vertical="center"/>
    </xf>
    <xf numFmtId="0" fontId="128" fillId="0" borderId="6" xfId="21414" applyFont="1" applyFill="1" applyBorder="1" applyAlignment="1">
      <alignment horizontal="center" vertical="center" wrapText="1"/>
    </xf>
    <xf numFmtId="0" fontId="11" fillId="0" borderId="38" xfId="0" applyFont="1" applyBorder="1" applyAlignment="1">
      <alignment horizontal="center"/>
    </xf>
    <xf numFmtId="164" fontId="11" fillId="0" borderId="38" xfId="2" applyNumberFormat="1" applyFont="1" applyBorder="1"/>
    <xf numFmtId="164" fontId="11" fillId="70" borderId="38" xfId="2" applyNumberFormat="1" applyFont="1" applyFill="1" applyBorder="1"/>
    <xf numFmtId="164" fontId="11" fillId="70" borderId="33" xfId="2" applyNumberFormat="1" applyFont="1" applyFill="1" applyBorder="1"/>
    <xf numFmtId="164" fontId="8" fillId="0" borderId="6" xfId="2" applyNumberFormat="1" applyFont="1" applyFill="1" applyBorder="1" applyAlignment="1" applyProtection="1">
      <alignment horizontal="center" vertical="center" wrapText="1"/>
    </xf>
    <xf numFmtId="164" fontId="8" fillId="0" borderId="31" xfId="2" applyNumberFormat="1" applyFont="1" applyFill="1" applyBorder="1" applyAlignment="1" applyProtection="1">
      <alignment horizontal="center" vertical="center" wrapText="1"/>
    </xf>
    <xf numFmtId="0" fontId="0" fillId="0" borderId="6" xfId="0" applyBorder="1" applyAlignment="1">
      <alignment horizontal="center" vertical="center"/>
    </xf>
    <xf numFmtId="164" fontId="0" fillId="0" borderId="6" xfId="2" applyNumberFormat="1" applyFont="1" applyBorder="1"/>
    <xf numFmtId="164" fontId="0" fillId="70" borderId="6" xfId="2" applyNumberFormat="1" applyFont="1" applyFill="1" applyBorder="1"/>
    <xf numFmtId="164" fontId="0" fillId="70" borderId="31" xfId="2" applyNumberFormat="1" applyFont="1" applyFill="1" applyBorder="1"/>
    <xf numFmtId="0" fontId="118" fillId="0" borderId="6" xfId="21414" applyFont="1" applyFill="1" applyBorder="1" applyAlignment="1">
      <alignment horizontal="justify" vertical="center" wrapText="1"/>
    </xf>
    <xf numFmtId="164" fontId="0" fillId="0" borderId="6" xfId="2" applyNumberFormat="1" applyFont="1" applyBorder="1" applyProtection="1"/>
    <xf numFmtId="0" fontId="118" fillId="0" borderId="6" xfId="21414" applyFont="1" applyFill="1" applyBorder="1" applyAlignment="1">
      <alignment vertical="center" wrapText="1"/>
    </xf>
    <xf numFmtId="0" fontId="0" fillId="0" borderId="38" xfId="0" applyBorder="1" applyAlignment="1">
      <alignment horizontal="center" vertical="center"/>
    </xf>
    <xf numFmtId="0" fontId="118" fillId="0" borderId="38" xfId="21414" applyFont="1" applyFill="1" applyBorder="1" applyAlignment="1">
      <alignment vertical="center" wrapText="1"/>
    </xf>
    <xf numFmtId="164" fontId="0" fillId="0" borderId="38" xfId="2" applyNumberFormat="1" applyFont="1" applyBorder="1"/>
    <xf numFmtId="164" fontId="0" fillId="70" borderId="38" xfId="2" applyNumberFormat="1" applyFont="1" applyFill="1" applyBorder="1"/>
    <xf numFmtId="164" fontId="0" fillId="70" borderId="33" xfId="2" applyNumberFormat="1" applyFont="1" applyFill="1" applyBorder="1"/>
    <xf numFmtId="0" fontId="118" fillId="0" borderId="6" xfId="0" applyFont="1" applyFill="1" applyBorder="1" applyAlignment="1">
      <alignment horizontal="justify" vertical="center" wrapText="1"/>
    </xf>
    <xf numFmtId="0" fontId="116" fillId="0" borderId="6" xfId="0" applyFont="1" applyFill="1" applyBorder="1" applyAlignment="1">
      <alignment horizontal="justify" vertical="center" wrapText="1"/>
    </xf>
    <xf numFmtId="0" fontId="118" fillId="69" borderId="6" xfId="0" applyFont="1" applyFill="1" applyBorder="1" applyAlignment="1">
      <alignment horizontal="justify" vertical="center" wrapText="1"/>
    </xf>
    <xf numFmtId="0" fontId="116" fillId="0" borderId="6" xfId="0" applyFont="1" applyFill="1" applyBorder="1" applyAlignment="1">
      <alignment vertical="center" wrapText="1"/>
    </xf>
    <xf numFmtId="0" fontId="118" fillId="0" borderId="6" xfId="0" applyFont="1" applyFill="1" applyBorder="1" applyAlignment="1">
      <alignment vertical="center" wrapText="1"/>
    </xf>
    <xf numFmtId="0" fontId="124" fillId="0" borderId="80" xfId="0" applyFont="1" applyBorder="1" applyAlignment="1">
      <alignment vertical="center" wrapText="1"/>
    </xf>
    <xf numFmtId="164" fontId="99" fillId="0" borderId="34" xfId="2" applyNumberFormat="1" applyFont="1" applyFill="1" applyBorder="1" applyAlignment="1" applyProtection="1">
      <alignment horizontal="center" vertical="center"/>
    </xf>
    <xf numFmtId="164" fontId="99" fillId="0" borderId="32" xfId="2" applyNumberFormat="1" applyFont="1" applyFill="1" applyBorder="1" applyAlignment="1" applyProtection="1">
      <alignment horizontal="center" vertical="center"/>
    </xf>
    <xf numFmtId="0" fontId="115" fillId="0" borderId="37" xfId="0" applyFont="1" applyBorder="1" applyAlignment="1">
      <alignment horizontal="center" vertical="center" wrapText="1"/>
    </xf>
    <xf numFmtId="0" fontId="115" fillId="0" borderId="16" xfId="0" applyFont="1" applyBorder="1" applyAlignment="1">
      <alignment horizontal="center" vertical="center" wrapText="1"/>
    </xf>
    <xf numFmtId="164" fontId="9" fillId="0" borderId="34" xfId="2" applyNumberFormat="1" applyFont="1" applyFill="1" applyBorder="1" applyAlignment="1" applyProtection="1">
      <alignment horizontal="center" vertical="center"/>
    </xf>
    <xf numFmtId="164" fontId="9" fillId="0" borderId="32" xfId="2" applyNumberFormat="1" applyFont="1" applyFill="1" applyBorder="1" applyAlignment="1" applyProtection="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9" fillId="0" borderId="34" xfId="0" applyFont="1" applyFill="1" applyBorder="1" applyAlignment="1" applyProtection="1">
      <alignment horizontal="center"/>
    </xf>
    <xf numFmtId="0" fontId="9" fillId="0" borderId="32" xfId="0" applyFont="1" applyFill="1" applyBorder="1" applyAlignment="1" applyProtection="1">
      <alignment horizontal="center"/>
    </xf>
    <xf numFmtId="0" fontId="12" fillId="0" borderId="6" xfId="0" applyFont="1" applyBorder="1" applyAlignment="1">
      <alignment wrapText="1"/>
    </xf>
    <xf numFmtId="0" fontId="4" fillId="0" borderId="31" xfId="0" applyFont="1" applyBorder="1" applyAlignment="1"/>
    <xf numFmtId="0" fontId="9" fillId="0" borderId="12" xfId="0" applyFont="1" applyBorder="1" applyAlignment="1">
      <alignment horizontal="center" vertical="center" wrapText="1"/>
    </xf>
    <xf numFmtId="0" fontId="9" fillId="0" borderId="27"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12" xfId="0" applyFont="1" applyFill="1" applyBorder="1" applyAlignment="1">
      <alignment horizontal="center"/>
    </xf>
    <xf numFmtId="0" fontId="4" fillId="0" borderId="27" xfId="0" applyFont="1" applyFill="1" applyBorder="1" applyAlignment="1">
      <alignment horizontal="center"/>
    </xf>
    <xf numFmtId="0" fontId="6" fillId="70" borderId="81" xfId="0" applyFont="1" applyFill="1" applyBorder="1" applyAlignment="1">
      <alignment horizontal="center" vertical="center" wrapText="1"/>
    </xf>
    <xf numFmtId="0" fontId="6" fillId="70" borderId="82" xfId="0" applyFont="1" applyFill="1" applyBorder="1" applyAlignment="1">
      <alignment horizontal="center" vertical="center" wrapText="1"/>
    </xf>
    <xf numFmtId="0" fontId="6" fillId="70" borderId="54" xfId="0" applyFont="1" applyFill="1" applyBorder="1" applyAlignment="1">
      <alignment horizontal="center" vertical="center" wrapText="1"/>
    </xf>
    <xf numFmtId="0" fontId="6" fillId="70" borderId="56" xfId="0" applyFont="1" applyFill="1" applyBorder="1" applyAlignment="1">
      <alignment horizontal="center" vertical="center" wrapText="1"/>
    </xf>
    <xf numFmtId="0" fontId="95" fillId="69" borderId="60" xfId="14" applyFont="1" applyFill="1" applyBorder="1" applyAlignment="1" applyProtection="1">
      <alignment horizontal="center" vertical="center" wrapText="1"/>
      <protection locked="0"/>
    </xf>
    <xf numFmtId="0" fontId="95" fillId="69" borderId="55" xfId="14" applyFont="1" applyFill="1" applyBorder="1" applyAlignment="1" applyProtection="1">
      <alignment horizontal="center" vertical="center" wrapText="1"/>
      <protection locked="0"/>
    </xf>
    <xf numFmtId="9" fontId="4" fillId="0" borderId="12" xfId="0" applyNumberFormat="1" applyFont="1" applyBorder="1" applyAlignment="1">
      <alignment horizontal="center" vertical="center"/>
    </xf>
    <xf numFmtId="9" fontId="4" fillId="0" borderId="56" xfId="0" applyNumberFormat="1" applyFont="1" applyBorder="1" applyAlignment="1">
      <alignment horizontal="center" vertical="center"/>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164" fontId="14" fillId="69" borderId="24" xfId="3" applyNumberFormat="1" applyFont="1" applyFill="1" applyBorder="1" applyAlignment="1" applyProtection="1">
      <alignment horizontal="center"/>
      <protection locked="0"/>
    </xf>
    <xf numFmtId="164" fontId="14" fillId="69" borderId="34" xfId="3" applyNumberFormat="1" applyFont="1" applyFill="1" applyBorder="1" applyAlignment="1" applyProtection="1">
      <alignment horizontal="center"/>
      <protection locked="0"/>
    </xf>
    <xf numFmtId="164" fontId="14" fillId="69" borderId="32" xfId="3" applyNumberFormat="1" applyFont="1" applyFill="1" applyBorder="1" applyAlignment="1" applyProtection="1">
      <alignment horizontal="center"/>
      <protection locked="0"/>
    </xf>
    <xf numFmtId="0" fontId="6" fillId="0" borderId="83" xfId="0" applyFont="1" applyBorder="1" applyAlignment="1">
      <alignment horizontal="center" vertical="center" wrapText="1"/>
    </xf>
    <xf numFmtId="0" fontId="6" fillId="0" borderId="77" xfId="0" applyFont="1" applyBorder="1" applyAlignment="1">
      <alignment horizontal="center" vertical="center" wrapText="1"/>
    </xf>
    <xf numFmtId="164" fontId="14" fillId="0" borderId="84" xfId="3" applyNumberFormat="1" applyFont="1" applyFill="1" applyBorder="1" applyAlignment="1" applyProtection="1">
      <alignment horizontal="center" vertical="center" wrapText="1"/>
      <protection locked="0"/>
    </xf>
    <xf numFmtId="164" fontId="14" fillId="0" borderId="85" xfId="3" applyNumberFormat="1" applyFont="1" applyFill="1" applyBorder="1" applyAlignment="1" applyProtection="1">
      <alignment horizontal="center" vertical="center" wrapText="1"/>
      <protection locked="0"/>
    </xf>
    <xf numFmtId="0" fontId="129" fillId="0" borderId="86" xfId="0" applyFont="1" applyBorder="1" applyAlignment="1">
      <alignment horizontal="center"/>
    </xf>
    <xf numFmtId="0" fontId="129" fillId="0" borderId="59" xfId="0" applyFont="1" applyBorder="1" applyAlignment="1">
      <alignment horizontal="center"/>
    </xf>
    <xf numFmtId="0" fontId="4" fillId="0" borderId="3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2" xfId="0" applyFont="1" applyFill="1" applyBorder="1" applyAlignment="1">
      <alignment horizontal="center" wrapText="1"/>
    </xf>
    <xf numFmtId="0" fontId="4" fillId="0" borderId="56" xfId="0" applyFont="1" applyFill="1" applyBorder="1" applyAlignment="1">
      <alignment horizontal="center" wrapText="1"/>
    </xf>
    <xf numFmtId="0" fontId="4" fillId="0" borderId="72"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4" fillId="0" borderId="34" xfId="0" applyFont="1" applyBorder="1" applyAlignment="1">
      <alignment horizontal="center"/>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109" fillId="0" borderId="88" xfId="0" applyNumberFormat="1" applyFont="1" applyFill="1" applyBorder="1" applyAlignment="1">
      <alignment horizontal="left" vertical="center" wrapText="1"/>
    </xf>
    <xf numFmtId="0" fontId="109" fillId="0" borderId="89" xfId="0" applyNumberFormat="1" applyFont="1" applyFill="1" applyBorder="1" applyAlignment="1">
      <alignment horizontal="left" vertical="center" wrapText="1"/>
    </xf>
    <xf numFmtId="0" fontId="109" fillId="0" borderId="90" xfId="0" applyNumberFormat="1" applyFont="1" applyFill="1" applyBorder="1" applyAlignment="1">
      <alignment horizontal="left" vertical="center" wrapText="1"/>
    </xf>
    <xf numFmtId="0" fontId="109" fillId="0" borderId="91" xfId="0" applyNumberFormat="1" applyFont="1" applyFill="1" applyBorder="1" applyAlignment="1">
      <alignment horizontal="left" vertical="center" wrapText="1"/>
    </xf>
    <xf numFmtId="0" fontId="109" fillId="0" borderId="92" xfId="0" applyNumberFormat="1" applyFont="1" applyFill="1" applyBorder="1" applyAlignment="1">
      <alignment horizontal="left" vertical="center" wrapText="1"/>
    </xf>
    <xf numFmtId="0" fontId="109" fillId="0" borderId="93" xfId="0" applyNumberFormat="1" applyFont="1" applyFill="1" applyBorder="1" applyAlignment="1">
      <alignment horizontal="left" vertical="center" wrapText="1"/>
    </xf>
    <xf numFmtId="0" fontId="110" fillId="0" borderId="65" xfId="0" applyFont="1" applyFill="1" applyBorder="1" applyAlignment="1">
      <alignment horizontal="center" vertical="center" wrapText="1"/>
    </xf>
    <xf numFmtId="0" fontId="110" fillId="0" borderId="53" xfId="0" applyFont="1" applyFill="1" applyBorder="1" applyAlignment="1">
      <alignment horizontal="center" vertical="center" wrapText="1"/>
    </xf>
    <xf numFmtId="0" fontId="110" fillId="0" borderId="86" xfId="0" applyFont="1" applyFill="1" applyBorder="1" applyAlignment="1">
      <alignment horizontal="center" vertical="center" wrapText="1"/>
    </xf>
    <xf numFmtId="0" fontId="110" fillId="0" borderId="64" xfId="0" applyFont="1" applyFill="1" applyBorder="1" applyAlignment="1">
      <alignment horizontal="center" vertical="center" wrapText="1"/>
    </xf>
    <xf numFmtId="0" fontId="110" fillId="0" borderId="94" xfId="0" applyFont="1" applyFill="1" applyBorder="1" applyAlignment="1">
      <alignment horizontal="center" vertical="center" wrapText="1"/>
    </xf>
    <xf numFmtId="0" fontId="110" fillId="0" borderId="59" xfId="0" applyFont="1" applyFill="1" applyBorder="1" applyAlignment="1">
      <alignment horizontal="center" vertical="center" wrapText="1"/>
    </xf>
    <xf numFmtId="0" fontId="106" fillId="0" borderId="30" xfId="0" applyFont="1" applyBorder="1" applyAlignment="1">
      <alignment horizontal="center" vertical="center" wrapText="1"/>
    </xf>
    <xf numFmtId="0" fontId="106" fillId="0" borderId="16" xfId="0" applyFont="1" applyBorder="1" applyAlignment="1">
      <alignment horizontal="center" vertical="center" wrapText="1"/>
    </xf>
    <xf numFmtId="0" fontId="106" fillId="0" borderId="6" xfId="0" applyFont="1" applyBorder="1" applyAlignment="1">
      <alignment horizontal="center" vertical="center" wrapText="1"/>
    </xf>
    <xf numFmtId="0" fontId="106" fillId="0" borderId="12" xfId="0" applyFont="1" applyBorder="1" applyAlignment="1">
      <alignment horizontal="center" vertical="center" wrapText="1"/>
    </xf>
    <xf numFmtId="0" fontId="106" fillId="0" borderId="56" xfId="0" applyFont="1" applyBorder="1" applyAlignment="1">
      <alignment horizontal="center" vertical="center" wrapText="1"/>
    </xf>
    <xf numFmtId="0" fontId="114" fillId="0" borderId="6" xfId="0" applyFont="1" applyFill="1" applyBorder="1" applyAlignment="1">
      <alignment horizontal="center" vertical="center"/>
    </xf>
    <xf numFmtId="0" fontId="108" fillId="0" borderId="65" xfId="0" applyFont="1" applyFill="1" applyBorder="1" applyAlignment="1">
      <alignment horizontal="center" vertical="center"/>
    </xf>
    <xf numFmtId="0" fontId="108" fillId="0" borderId="86" xfId="0" applyFont="1" applyFill="1" applyBorder="1" applyAlignment="1">
      <alignment horizontal="center" vertical="center"/>
    </xf>
    <xf numFmtId="0" fontId="108" fillId="0" borderId="64" xfId="0" applyFont="1" applyFill="1" applyBorder="1" applyAlignment="1">
      <alignment horizontal="center" vertical="center"/>
    </xf>
    <xf numFmtId="0" fontId="108" fillId="0" borderId="59" xfId="0" applyFont="1" applyFill="1" applyBorder="1" applyAlignment="1">
      <alignment horizontal="center" vertical="center"/>
    </xf>
    <xf numFmtId="0" fontId="109" fillId="0" borderId="6" xfId="0" applyFont="1" applyFill="1" applyBorder="1" applyAlignment="1">
      <alignment horizontal="center" vertical="center" wrapText="1"/>
    </xf>
    <xf numFmtId="0" fontId="109" fillId="0" borderId="65" xfId="0" applyFont="1" applyFill="1" applyBorder="1" applyAlignment="1">
      <alignment horizontal="center" vertical="center" wrapText="1"/>
    </xf>
    <xf numFmtId="0" fontId="109" fillId="0" borderId="86" xfId="0" applyFont="1" applyFill="1" applyBorder="1" applyAlignment="1">
      <alignment horizontal="center" vertical="center" wrapText="1"/>
    </xf>
    <xf numFmtId="0" fontId="109" fillId="0" borderId="95" xfId="0" applyFont="1" applyFill="1" applyBorder="1" applyAlignment="1">
      <alignment horizontal="center" vertical="center" wrapText="1"/>
    </xf>
    <xf numFmtId="0" fontId="109" fillId="0" borderId="61" xfId="0" applyFont="1" applyFill="1" applyBorder="1" applyAlignment="1">
      <alignment horizontal="center" vertical="center" wrapText="1"/>
    </xf>
    <xf numFmtId="0" fontId="109" fillId="0" borderId="64" xfId="0" applyFont="1" applyFill="1" applyBorder="1" applyAlignment="1">
      <alignment horizontal="center" vertical="center" wrapText="1"/>
    </xf>
    <xf numFmtId="0" fontId="109" fillId="0" borderId="59" xfId="0" applyFont="1" applyFill="1" applyBorder="1" applyAlignment="1">
      <alignment horizontal="center" vertical="center" wrapText="1"/>
    </xf>
    <xf numFmtId="0" fontId="106" fillId="0" borderId="12" xfId="0" applyFont="1" applyFill="1" applyBorder="1" applyAlignment="1">
      <alignment horizontal="center" vertical="center" wrapText="1"/>
    </xf>
    <xf numFmtId="0" fontId="106" fillId="0" borderId="8" xfId="0" applyFont="1" applyFill="1" applyBorder="1" applyAlignment="1">
      <alignment horizontal="center" vertical="center" wrapText="1"/>
    </xf>
    <xf numFmtId="0" fontId="109" fillId="0" borderId="96" xfId="0" applyFont="1" applyFill="1" applyBorder="1" applyAlignment="1">
      <alignment horizontal="center" vertical="center" wrapText="1"/>
    </xf>
    <xf numFmtId="0" fontId="109" fillId="0" borderId="16" xfId="0" applyFont="1" applyFill="1" applyBorder="1" applyAlignment="1">
      <alignment horizontal="center" vertical="center" wrapText="1"/>
    </xf>
    <xf numFmtId="0" fontId="106" fillId="0" borderId="96" xfId="0" applyFont="1" applyFill="1" applyBorder="1" applyAlignment="1">
      <alignment horizontal="center" vertical="center" wrapText="1"/>
    </xf>
    <xf numFmtId="0" fontId="106" fillId="0" borderId="65" xfId="0" applyFont="1" applyFill="1" applyBorder="1" applyAlignment="1">
      <alignment horizontal="center" vertical="center" wrapText="1"/>
    </xf>
    <xf numFmtId="0" fontId="106" fillId="0" borderId="53" xfId="0" applyFont="1" applyFill="1" applyBorder="1" applyAlignment="1">
      <alignment horizontal="center" vertical="center" wrapText="1"/>
    </xf>
    <xf numFmtId="0" fontId="106" fillId="0" borderId="86" xfId="0" applyFont="1" applyFill="1" applyBorder="1" applyAlignment="1">
      <alignment horizontal="center" vertical="center" wrapText="1"/>
    </xf>
    <xf numFmtId="0" fontId="106" fillId="0" borderId="59" xfId="0" applyFont="1" applyBorder="1" applyAlignment="1">
      <alignment horizontal="center" vertical="center" wrapText="1"/>
    </xf>
    <xf numFmtId="0" fontId="106" fillId="0" borderId="31" xfId="0" applyFont="1" applyBorder="1" applyAlignment="1">
      <alignment horizontal="center" vertical="center" wrapText="1"/>
    </xf>
    <xf numFmtId="0" fontId="106" fillId="0" borderId="35" xfId="0" applyFont="1" applyFill="1" applyBorder="1" applyAlignment="1">
      <alignment horizontal="center" vertical="center" wrapText="1"/>
    </xf>
    <xf numFmtId="0" fontId="106" fillId="0" borderId="36" xfId="0" applyFont="1" applyFill="1" applyBorder="1" applyAlignment="1">
      <alignment horizontal="center" vertical="center" wrapText="1"/>
    </xf>
    <xf numFmtId="0" fontId="106" fillId="0" borderId="87" xfId="0" applyFont="1" applyFill="1" applyBorder="1" applyAlignment="1">
      <alignment horizontal="center" vertical="center" wrapText="1"/>
    </xf>
    <xf numFmtId="0" fontId="109" fillId="0" borderId="35" xfId="0" applyNumberFormat="1" applyFont="1" applyFill="1" applyBorder="1" applyAlignment="1">
      <alignment horizontal="left" vertical="top" wrapText="1"/>
    </xf>
    <xf numFmtId="0" fontId="109" fillId="0" borderId="87" xfId="0" applyNumberFormat="1" applyFont="1" applyFill="1" applyBorder="1" applyAlignment="1">
      <alignment horizontal="left" vertical="top" wrapText="1"/>
    </xf>
    <xf numFmtId="0" fontId="109" fillId="0" borderId="41" xfId="0" applyNumberFormat="1" applyFont="1" applyFill="1" applyBorder="1" applyAlignment="1">
      <alignment horizontal="left" vertical="top" wrapText="1"/>
    </xf>
    <xf numFmtId="0" fontId="109" fillId="0" borderId="47" xfId="0" applyNumberFormat="1" applyFont="1" applyFill="1" applyBorder="1" applyAlignment="1">
      <alignment horizontal="left" vertical="top" wrapText="1"/>
    </xf>
    <xf numFmtId="0" fontId="109" fillId="0" borderId="58" xfId="0" applyNumberFormat="1" applyFont="1" applyFill="1" applyBorder="1" applyAlignment="1">
      <alignment horizontal="left" vertical="top" wrapText="1"/>
    </xf>
    <xf numFmtId="0" fontId="109" fillId="0" borderId="97" xfId="0" applyNumberFormat="1" applyFont="1" applyFill="1" applyBorder="1" applyAlignment="1">
      <alignment horizontal="left" vertical="top" wrapText="1"/>
    </xf>
    <xf numFmtId="0" fontId="106" fillId="0" borderId="30" xfId="0" applyFont="1" applyFill="1" applyBorder="1" applyAlignment="1">
      <alignment horizontal="center" vertical="center" wrapText="1"/>
    </xf>
    <xf numFmtId="0" fontId="109" fillId="0" borderId="98" xfId="0" applyFont="1" applyFill="1" applyBorder="1" applyAlignment="1">
      <alignment horizontal="center" vertical="center" wrapText="1"/>
    </xf>
    <xf numFmtId="0" fontId="109" fillId="0" borderId="45" xfId="0" applyFont="1" applyFill="1" applyBorder="1" applyAlignment="1">
      <alignment horizontal="center" vertical="center" wrapText="1"/>
    </xf>
    <xf numFmtId="0" fontId="106" fillId="0" borderId="65" xfId="0" applyFont="1" applyBorder="1" applyAlignment="1">
      <alignment horizontal="center" vertical="top" wrapText="1"/>
    </xf>
    <xf numFmtId="0" fontId="106" fillId="0" borderId="53" xfId="0" applyFont="1" applyBorder="1" applyAlignment="1">
      <alignment horizontal="center" vertical="top" wrapText="1"/>
    </xf>
    <xf numFmtId="0" fontId="106" fillId="0" borderId="65" xfId="0" applyFont="1" applyFill="1" applyBorder="1" applyAlignment="1">
      <alignment horizontal="center" vertical="top" wrapText="1"/>
    </xf>
    <xf numFmtId="0" fontId="106" fillId="0" borderId="8" xfId="0" applyFont="1" applyFill="1" applyBorder="1" applyAlignment="1">
      <alignment horizontal="center" vertical="top" wrapText="1"/>
    </xf>
    <xf numFmtId="0" fontId="106" fillId="0" borderId="56" xfId="0" applyFont="1" applyFill="1" applyBorder="1" applyAlignment="1">
      <alignment horizontal="center" vertical="top" wrapText="1"/>
    </xf>
    <xf numFmtId="0" fontId="99" fillId="0" borderId="99" xfId="0" applyNumberFormat="1" applyFont="1" applyFill="1" applyBorder="1" applyAlignment="1">
      <alignment horizontal="left" vertical="top" wrapText="1"/>
    </xf>
    <xf numFmtId="0" fontId="99" fillId="0" borderId="100" xfId="0" applyNumberFormat="1" applyFont="1" applyFill="1" applyBorder="1" applyAlignment="1">
      <alignment horizontal="left" vertical="top" wrapText="1"/>
    </xf>
    <xf numFmtId="0" fontId="112" fillId="0" borderId="6" xfId="0" applyFont="1" applyBorder="1" applyAlignment="1">
      <alignment horizontal="center" vertical="center"/>
    </xf>
    <xf numFmtId="0" fontId="111" fillId="0" borderId="6" xfId="0" applyFont="1" applyBorder="1" applyAlignment="1">
      <alignment horizontal="center" vertical="center" wrapText="1"/>
    </xf>
    <xf numFmtId="0" fontId="111" fillId="0" borderId="30" xfId="0" applyFont="1" applyBorder="1" applyAlignment="1">
      <alignment horizontal="center" vertical="center" wrapText="1"/>
    </xf>
  </cellXfs>
  <cellStyles count="21415">
    <cellStyle name="_RC VALUTEBIS WRILSI " xfId="19"/>
    <cellStyle name="=C:\WINNT35\SYSTEM32\COMMAND.COM" xfId="21412"/>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2 2" xfId="21408"/>
    <cellStyle name="Calculation 2 10 3" xfId="725"/>
    <cellStyle name="Calculation 2 10 3 2" xfId="21407"/>
    <cellStyle name="Calculation 2 10 4" xfId="726"/>
    <cellStyle name="Calculation 2 10 4 2" xfId="21406"/>
    <cellStyle name="Calculation 2 10 5" xfId="727"/>
    <cellStyle name="Calculation 2 10 5 2" xfId="21405"/>
    <cellStyle name="Calculation 2 11" xfId="728"/>
    <cellStyle name="Calculation 2 11 2" xfId="729"/>
    <cellStyle name="Calculation 2 11 2 2" xfId="21403"/>
    <cellStyle name="Calculation 2 11 3" xfId="730"/>
    <cellStyle name="Calculation 2 11 3 2" xfId="21402"/>
    <cellStyle name="Calculation 2 11 4" xfId="731"/>
    <cellStyle name="Calculation 2 11 4 2" xfId="21401"/>
    <cellStyle name="Calculation 2 11 5" xfId="732"/>
    <cellStyle name="Calculation 2 11 5 2" xfId="21400"/>
    <cellStyle name="Calculation 2 11 6" xfId="21404"/>
    <cellStyle name="Calculation 2 12" xfId="733"/>
    <cellStyle name="Calculation 2 12 2" xfId="734"/>
    <cellStyle name="Calculation 2 12 2 2" xfId="21398"/>
    <cellStyle name="Calculation 2 12 3" xfId="735"/>
    <cellStyle name="Calculation 2 12 3 2" xfId="21397"/>
    <cellStyle name="Calculation 2 12 4" xfId="736"/>
    <cellStyle name="Calculation 2 12 4 2" xfId="21396"/>
    <cellStyle name="Calculation 2 12 5" xfId="737"/>
    <cellStyle name="Calculation 2 12 5 2" xfId="21395"/>
    <cellStyle name="Calculation 2 12 6" xfId="21399"/>
    <cellStyle name="Calculation 2 13" xfId="738"/>
    <cellStyle name="Calculation 2 13 2" xfId="739"/>
    <cellStyle name="Calculation 2 13 2 2" xfId="21393"/>
    <cellStyle name="Calculation 2 13 3" xfId="740"/>
    <cellStyle name="Calculation 2 13 3 2" xfId="21392"/>
    <cellStyle name="Calculation 2 13 4" xfId="741"/>
    <cellStyle name="Calculation 2 13 4 2" xfId="21391"/>
    <cellStyle name="Calculation 2 13 5" xfId="21394"/>
    <cellStyle name="Calculation 2 14" xfId="742"/>
    <cellStyle name="Calculation 2 14 2" xfId="21390"/>
    <cellStyle name="Calculation 2 15" xfId="743"/>
    <cellStyle name="Calculation 2 15 2" xfId="21389"/>
    <cellStyle name="Calculation 2 16" xfId="744"/>
    <cellStyle name="Calculation 2 16 2" xfId="21388"/>
    <cellStyle name="Calculation 2 17" xfId="21409"/>
    <cellStyle name="Calculation 2 2" xfId="745"/>
    <cellStyle name="Calculation 2 2 10" xfId="21387"/>
    <cellStyle name="Calculation 2 2 2" xfId="746"/>
    <cellStyle name="Calculation 2 2 2 2" xfId="747"/>
    <cellStyle name="Calculation 2 2 2 2 2" xfId="21385"/>
    <cellStyle name="Calculation 2 2 2 3" xfId="748"/>
    <cellStyle name="Calculation 2 2 2 3 2" xfId="21384"/>
    <cellStyle name="Calculation 2 2 2 4" xfId="749"/>
    <cellStyle name="Calculation 2 2 2 4 2" xfId="21383"/>
    <cellStyle name="Calculation 2 2 2 5" xfId="21386"/>
    <cellStyle name="Calculation 2 2 3" xfId="750"/>
    <cellStyle name="Calculation 2 2 3 2" xfId="751"/>
    <cellStyle name="Calculation 2 2 3 2 2" xfId="21381"/>
    <cellStyle name="Calculation 2 2 3 3" xfId="752"/>
    <cellStyle name="Calculation 2 2 3 3 2" xfId="21380"/>
    <cellStyle name="Calculation 2 2 3 4" xfId="753"/>
    <cellStyle name="Calculation 2 2 3 4 2" xfId="21379"/>
    <cellStyle name="Calculation 2 2 3 5" xfId="21382"/>
    <cellStyle name="Calculation 2 2 4" xfId="754"/>
    <cellStyle name="Calculation 2 2 4 2" xfId="755"/>
    <cellStyle name="Calculation 2 2 4 2 2" xfId="21377"/>
    <cellStyle name="Calculation 2 2 4 3" xfId="756"/>
    <cellStyle name="Calculation 2 2 4 3 2" xfId="21376"/>
    <cellStyle name="Calculation 2 2 4 4" xfId="757"/>
    <cellStyle name="Calculation 2 2 4 4 2" xfId="21375"/>
    <cellStyle name="Calculation 2 2 4 5" xfId="21378"/>
    <cellStyle name="Calculation 2 2 5" xfId="758"/>
    <cellStyle name="Calculation 2 2 5 2" xfId="759"/>
    <cellStyle name="Calculation 2 2 5 2 2" xfId="21373"/>
    <cellStyle name="Calculation 2 2 5 3" xfId="760"/>
    <cellStyle name="Calculation 2 2 5 3 2" xfId="21372"/>
    <cellStyle name="Calculation 2 2 5 4" xfId="761"/>
    <cellStyle name="Calculation 2 2 5 4 2" xfId="21371"/>
    <cellStyle name="Calculation 2 2 5 5" xfId="21374"/>
    <cellStyle name="Calculation 2 2 6" xfId="762"/>
    <cellStyle name="Calculation 2 2 6 2" xfId="21370"/>
    <cellStyle name="Calculation 2 2 7" xfId="763"/>
    <cellStyle name="Calculation 2 2 7 2" xfId="21369"/>
    <cellStyle name="Calculation 2 2 8" xfId="764"/>
    <cellStyle name="Calculation 2 2 8 2" xfId="21368"/>
    <cellStyle name="Calculation 2 2 9" xfId="765"/>
    <cellStyle name="Calculation 2 2 9 2" xfId="21367"/>
    <cellStyle name="Calculation 2 3" xfId="766"/>
    <cellStyle name="Calculation 2 3 2" xfId="767"/>
    <cellStyle name="Calculation 2 3 2 2" xfId="21366"/>
    <cellStyle name="Calculation 2 3 3" xfId="768"/>
    <cellStyle name="Calculation 2 3 3 2" xfId="21365"/>
    <cellStyle name="Calculation 2 3 4" xfId="769"/>
    <cellStyle name="Calculation 2 3 4 2" xfId="21364"/>
    <cellStyle name="Calculation 2 3 5" xfId="770"/>
    <cellStyle name="Calculation 2 3 5 2" xfId="21363"/>
    <cellStyle name="Calculation 2 4" xfId="771"/>
    <cellStyle name="Calculation 2 4 2" xfId="772"/>
    <cellStyle name="Calculation 2 4 2 2" xfId="21362"/>
    <cellStyle name="Calculation 2 4 3" xfId="773"/>
    <cellStyle name="Calculation 2 4 3 2" xfId="21361"/>
    <cellStyle name="Calculation 2 4 4" xfId="774"/>
    <cellStyle name="Calculation 2 4 4 2" xfId="21360"/>
    <cellStyle name="Calculation 2 4 5" xfId="775"/>
    <cellStyle name="Calculation 2 4 5 2" xfId="21359"/>
    <cellStyle name="Calculation 2 5" xfId="776"/>
    <cellStyle name="Calculation 2 5 2" xfId="777"/>
    <cellStyle name="Calculation 2 5 2 2" xfId="21358"/>
    <cellStyle name="Calculation 2 5 3" xfId="778"/>
    <cellStyle name="Calculation 2 5 3 2" xfId="21357"/>
    <cellStyle name="Calculation 2 5 4" xfId="779"/>
    <cellStyle name="Calculation 2 5 4 2" xfId="21356"/>
    <cellStyle name="Calculation 2 5 5" xfId="780"/>
    <cellStyle name="Calculation 2 5 5 2" xfId="21355"/>
    <cellStyle name="Calculation 2 6" xfId="781"/>
    <cellStyle name="Calculation 2 6 2" xfId="782"/>
    <cellStyle name="Calculation 2 6 2 2" xfId="21354"/>
    <cellStyle name="Calculation 2 6 3" xfId="783"/>
    <cellStyle name="Calculation 2 6 3 2" xfId="21353"/>
    <cellStyle name="Calculation 2 6 4" xfId="784"/>
    <cellStyle name="Calculation 2 6 4 2" xfId="21352"/>
    <cellStyle name="Calculation 2 6 5" xfId="785"/>
    <cellStyle name="Calculation 2 6 5 2" xfId="21351"/>
    <cellStyle name="Calculation 2 7" xfId="786"/>
    <cellStyle name="Calculation 2 7 2" xfId="787"/>
    <cellStyle name="Calculation 2 7 2 2" xfId="21350"/>
    <cellStyle name="Calculation 2 7 3" xfId="788"/>
    <cellStyle name="Calculation 2 7 3 2" xfId="21349"/>
    <cellStyle name="Calculation 2 7 4" xfId="789"/>
    <cellStyle name="Calculation 2 7 4 2" xfId="21348"/>
    <cellStyle name="Calculation 2 7 5" xfId="790"/>
    <cellStyle name="Calculation 2 7 5 2" xfId="21347"/>
    <cellStyle name="Calculation 2 8" xfId="791"/>
    <cellStyle name="Calculation 2 8 2" xfId="792"/>
    <cellStyle name="Calculation 2 8 2 2" xfId="21346"/>
    <cellStyle name="Calculation 2 8 3" xfId="793"/>
    <cellStyle name="Calculation 2 8 3 2" xfId="21345"/>
    <cellStyle name="Calculation 2 8 4" xfId="794"/>
    <cellStyle name="Calculation 2 8 4 2" xfId="21344"/>
    <cellStyle name="Calculation 2 8 5" xfId="795"/>
    <cellStyle name="Calculation 2 8 5 2" xfId="21343"/>
    <cellStyle name="Calculation 2 9" xfId="796"/>
    <cellStyle name="Calculation 2 9 2" xfId="797"/>
    <cellStyle name="Calculation 2 9 2 2" xfId="21342"/>
    <cellStyle name="Calculation 2 9 3" xfId="798"/>
    <cellStyle name="Calculation 2 9 3 2" xfId="21341"/>
    <cellStyle name="Calculation 2 9 4" xfId="799"/>
    <cellStyle name="Calculation 2 9 4 2" xfId="21340"/>
    <cellStyle name="Calculation 2 9 5" xfId="800"/>
    <cellStyle name="Calculation 2 9 5 2" xfId="21339"/>
    <cellStyle name="Calculation 3" xfId="801"/>
    <cellStyle name="Calculation 3 2" xfId="802"/>
    <cellStyle name="Calculation 3 2 2" xfId="21337"/>
    <cellStyle name="Calculation 3 3" xfId="803"/>
    <cellStyle name="Calculation 3 3 2" xfId="21336"/>
    <cellStyle name="Calculation 3 4" xfId="21338"/>
    <cellStyle name="Calculation 4" xfId="804"/>
    <cellStyle name="Calculation 4 2" xfId="805"/>
    <cellStyle name="Calculation 4 2 2" xfId="21334"/>
    <cellStyle name="Calculation 4 3" xfId="806"/>
    <cellStyle name="Calculation 4 3 2" xfId="21333"/>
    <cellStyle name="Calculation 4 4" xfId="21335"/>
    <cellStyle name="Calculation 5" xfId="807"/>
    <cellStyle name="Calculation 5 2" xfId="808"/>
    <cellStyle name="Calculation 5 2 2" xfId="21331"/>
    <cellStyle name="Calculation 5 3" xfId="809"/>
    <cellStyle name="Calculation 5 3 2" xfId="21330"/>
    <cellStyle name="Calculation 5 4" xfId="21332"/>
    <cellStyle name="Calculation 6" xfId="810"/>
    <cellStyle name="Calculation 6 2" xfId="811"/>
    <cellStyle name="Calculation 6 2 2" xfId="21328"/>
    <cellStyle name="Calculation 6 3" xfId="812"/>
    <cellStyle name="Calculation 6 3 2" xfId="21327"/>
    <cellStyle name="Calculation 6 4" xfId="21329"/>
    <cellStyle name="Calculation 7" xfId="813"/>
    <cellStyle name="Calculation 7 2" xfId="21326"/>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1413"/>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10 2" xfId="21324"/>
    <cellStyle name="Gia's 11" xfId="21325"/>
    <cellStyle name="Gia's 2" xfId="9188"/>
    <cellStyle name="Gia's 2 2" xfId="21323"/>
    <cellStyle name="Gia's 3" xfId="9189"/>
    <cellStyle name="Gia's 3 2" xfId="21322"/>
    <cellStyle name="Gia's 4" xfId="9190"/>
    <cellStyle name="Gia's 4 2" xfId="21321"/>
    <cellStyle name="Gia's 5" xfId="9191"/>
    <cellStyle name="Gia's 5 2" xfId="21320"/>
    <cellStyle name="Gia's 6" xfId="9192"/>
    <cellStyle name="Gia's 6 2" xfId="21319"/>
    <cellStyle name="Gia's 7" xfId="9193"/>
    <cellStyle name="Gia's 7 2" xfId="21318"/>
    <cellStyle name="Gia's 8" xfId="9194"/>
    <cellStyle name="Gia's 8 2" xfId="21317"/>
    <cellStyle name="Gia's 9" xfId="9195"/>
    <cellStyle name="Gia's 9 2" xfId="21316"/>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greyed 2" xfId="21315"/>
    <cellStyle name="Header1" xfId="9223"/>
    <cellStyle name="Header1 2" xfId="9224"/>
    <cellStyle name="Header1 3" xfId="9225"/>
    <cellStyle name="Header2" xfId="9226"/>
    <cellStyle name="Header2 2" xfId="9227"/>
    <cellStyle name="Header2 2 2" xfId="21313"/>
    <cellStyle name="Header2 3" xfId="9228"/>
    <cellStyle name="Header2 3 2" xfId="21312"/>
    <cellStyle name="Header2 4" xfId="21314"/>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eadingTable 2" xfId="21311"/>
    <cellStyle name="highlightExposure" xfId="9324"/>
    <cellStyle name="highlightExposure 2" xfId="21310"/>
    <cellStyle name="highlightPercentage" xfId="9325"/>
    <cellStyle name="highlightPercentage 2" xfId="21309"/>
    <cellStyle name="highlightText" xfId="9326"/>
    <cellStyle name="highlightText 2" xfId="21308"/>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2 2" xfId="21306"/>
    <cellStyle name="Input 2 10 3" xfId="9337"/>
    <cellStyle name="Input 2 10 3 2" xfId="21305"/>
    <cellStyle name="Input 2 10 4" xfId="9338"/>
    <cellStyle name="Input 2 10 4 2" xfId="21304"/>
    <cellStyle name="Input 2 10 5" xfId="9339"/>
    <cellStyle name="Input 2 10 5 2" xfId="21303"/>
    <cellStyle name="Input 2 11" xfId="9340"/>
    <cellStyle name="Input 2 11 2" xfId="9341"/>
    <cellStyle name="Input 2 11 2 2" xfId="21301"/>
    <cellStyle name="Input 2 11 3" xfId="9342"/>
    <cellStyle name="Input 2 11 3 2" xfId="21300"/>
    <cellStyle name="Input 2 11 4" xfId="9343"/>
    <cellStyle name="Input 2 11 4 2" xfId="21299"/>
    <cellStyle name="Input 2 11 5" xfId="9344"/>
    <cellStyle name="Input 2 11 5 2" xfId="21298"/>
    <cellStyle name="Input 2 11 6" xfId="21302"/>
    <cellStyle name="Input 2 12" xfId="9345"/>
    <cellStyle name="Input 2 12 2" xfId="9346"/>
    <cellStyle name="Input 2 12 2 2" xfId="21296"/>
    <cellStyle name="Input 2 12 3" xfId="9347"/>
    <cellStyle name="Input 2 12 3 2" xfId="21295"/>
    <cellStyle name="Input 2 12 4" xfId="9348"/>
    <cellStyle name="Input 2 12 4 2" xfId="21294"/>
    <cellStyle name="Input 2 12 5" xfId="9349"/>
    <cellStyle name="Input 2 12 5 2" xfId="21293"/>
    <cellStyle name="Input 2 12 6" xfId="21297"/>
    <cellStyle name="Input 2 13" xfId="9350"/>
    <cellStyle name="Input 2 13 2" xfId="9351"/>
    <cellStyle name="Input 2 13 2 2" xfId="21291"/>
    <cellStyle name="Input 2 13 3" xfId="9352"/>
    <cellStyle name="Input 2 13 3 2" xfId="21290"/>
    <cellStyle name="Input 2 13 4" xfId="9353"/>
    <cellStyle name="Input 2 13 4 2" xfId="21289"/>
    <cellStyle name="Input 2 13 5" xfId="21292"/>
    <cellStyle name="Input 2 14" xfId="9354"/>
    <cellStyle name="Input 2 14 2" xfId="21288"/>
    <cellStyle name="Input 2 15" xfId="9355"/>
    <cellStyle name="Input 2 15 2" xfId="21287"/>
    <cellStyle name="Input 2 16" xfId="9356"/>
    <cellStyle name="Input 2 16 2" xfId="21286"/>
    <cellStyle name="Input 2 17" xfId="21307"/>
    <cellStyle name="Input 2 2" xfId="9357"/>
    <cellStyle name="Input 2 2 10" xfId="21285"/>
    <cellStyle name="Input 2 2 2" xfId="9358"/>
    <cellStyle name="Input 2 2 2 2" xfId="9359"/>
    <cellStyle name="Input 2 2 2 2 2" xfId="21283"/>
    <cellStyle name="Input 2 2 2 3" xfId="9360"/>
    <cellStyle name="Input 2 2 2 3 2" xfId="21282"/>
    <cellStyle name="Input 2 2 2 4" xfId="9361"/>
    <cellStyle name="Input 2 2 2 4 2" xfId="21281"/>
    <cellStyle name="Input 2 2 2 5" xfId="21284"/>
    <cellStyle name="Input 2 2 3" xfId="9362"/>
    <cellStyle name="Input 2 2 3 2" xfId="9363"/>
    <cellStyle name="Input 2 2 3 2 2" xfId="21279"/>
    <cellStyle name="Input 2 2 3 3" xfId="9364"/>
    <cellStyle name="Input 2 2 3 3 2" xfId="21278"/>
    <cellStyle name="Input 2 2 3 4" xfId="9365"/>
    <cellStyle name="Input 2 2 3 4 2" xfId="21277"/>
    <cellStyle name="Input 2 2 3 5" xfId="21280"/>
    <cellStyle name="Input 2 2 4" xfId="9366"/>
    <cellStyle name="Input 2 2 4 2" xfId="9367"/>
    <cellStyle name="Input 2 2 4 2 2" xfId="21275"/>
    <cellStyle name="Input 2 2 4 3" xfId="9368"/>
    <cellStyle name="Input 2 2 4 3 2" xfId="21274"/>
    <cellStyle name="Input 2 2 4 4" xfId="9369"/>
    <cellStyle name="Input 2 2 4 4 2" xfId="21273"/>
    <cellStyle name="Input 2 2 4 5" xfId="21276"/>
    <cellStyle name="Input 2 2 5" xfId="9370"/>
    <cellStyle name="Input 2 2 5 2" xfId="9371"/>
    <cellStyle name="Input 2 2 5 2 2" xfId="21271"/>
    <cellStyle name="Input 2 2 5 3" xfId="9372"/>
    <cellStyle name="Input 2 2 5 3 2" xfId="21270"/>
    <cellStyle name="Input 2 2 5 4" xfId="9373"/>
    <cellStyle name="Input 2 2 5 4 2" xfId="21269"/>
    <cellStyle name="Input 2 2 5 5" xfId="21272"/>
    <cellStyle name="Input 2 2 6" xfId="9374"/>
    <cellStyle name="Input 2 2 6 2" xfId="21268"/>
    <cellStyle name="Input 2 2 7" xfId="9375"/>
    <cellStyle name="Input 2 2 7 2" xfId="21267"/>
    <cellStyle name="Input 2 2 8" xfId="9376"/>
    <cellStyle name="Input 2 2 8 2" xfId="21266"/>
    <cellStyle name="Input 2 2 9" xfId="9377"/>
    <cellStyle name="Input 2 2 9 2" xfId="21265"/>
    <cellStyle name="Input 2 3" xfId="9378"/>
    <cellStyle name="Input 2 3 2" xfId="9379"/>
    <cellStyle name="Input 2 3 2 2" xfId="21264"/>
    <cellStyle name="Input 2 3 3" xfId="9380"/>
    <cellStyle name="Input 2 3 3 2" xfId="21263"/>
    <cellStyle name="Input 2 3 4" xfId="9381"/>
    <cellStyle name="Input 2 3 4 2" xfId="21262"/>
    <cellStyle name="Input 2 3 5" xfId="9382"/>
    <cellStyle name="Input 2 3 5 2" xfId="21261"/>
    <cellStyle name="Input 2 4" xfId="9383"/>
    <cellStyle name="Input 2 4 2" xfId="9384"/>
    <cellStyle name="Input 2 4 2 2" xfId="21260"/>
    <cellStyle name="Input 2 4 3" xfId="9385"/>
    <cellStyle name="Input 2 4 3 2" xfId="21259"/>
    <cellStyle name="Input 2 4 4" xfId="9386"/>
    <cellStyle name="Input 2 4 4 2" xfId="21258"/>
    <cellStyle name="Input 2 4 5" xfId="9387"/>
    <cellStyle name="Input 2 4 5 2" xfId="21257"/>
    <cellStyle name="Input 2 5" xfId="9388"/>
    <cellStyle name="Input 2 5 2" xfId="9389"/>
    <cellStyle name="Input 2 5 2 2" xfId="21256"/>
    <cellStyle name="Input 2 5 3" xfId="9390"/>
    <cellStyle name="Input 2 5 3 2" xfId="21255"/>
    <cellStyle name="Input 2 5 4" xfId="9391"/>
    <cellStyle name="Input 2 5 4 2" xfId="21254"/>
    <cellStyle name="Input 2 5 5" xfId="9392"/>
    <cellStyle name="Input 2 5 5 2" xfId="21253"/>
    <cellStyle name="Input 2 6" xfId="9393"/>
    <cellStyle name="Input 2 6 2" xfId="9394"/>
    <cellStyle name="Input 2 6 2 2" xfId="21252"/>
    <cellStyle name="Input 2 6 3" xfId="9395"/>
    <cellStyle name="Input 2 6 3 2" xfId="21251"/>
    <cellStyle name="Input 2 6 4" xfId="9396"/>
    <cellStyle name="Input 2 6 4 2" xfId="21250"/>
    <cellStyle name="Input 2 6 5" xfId="9397"/>
    <cellStyle name="Input 2 6 5 2" xfId="21249"/>
    <cellStyle name="Input 2 7" xfId="9398"/>
    <cellStyle name="Input 2 7 2" xfId="9399"/>
    <cellStyle name="Input 2 7 2 2" xfId="21248"/>
    <cellStyle name="Input 2 7 3" xfId="9400"/>
    <cellStyle name="Input 2 7 3 2" xfId="21247"/>
    <cellStyle name="Input 2 7 4" xfId="9401"/>
    <cellStyle name="Input 2 7 4 2" xfId="21246"/>
    <cellStyle name="Input 2 7 5" xfId="9402"/>
    <cellStyle name="Input 2 7 5 2" xfId="21245"/>
    <cellStyle name="Input 2 8" xfId="9403"/>
    <cellStyle name="Input 2 8 2" xfId="9404"/>
    <cellStyle name="Input 2 8 2 2" xfId="21244"/>
    <cellStyle name="Input 2 8 3" xfId="9405"/>
    <cellStyle name="Input 2 8 3 2" xfId="21243"/>
    <cellStyle name="Input 2 8 4" xfId="9406"/>
    <cellStyle name="Input 2 8 4 2" xfId="21242"/>
    <cellStyle name="Input 2 8 5" xfId="9407"/>
    <cellStyle name="Input 2 8 5 2" xfId="21241"/>
    <cellStyle name="Input 2 9" xfId="9408"/>
    <cellStyle name="Input 2 9 2" xfId="9409"/>
    <cellStyle name="Input 2 9 2 2" xfId="21240"/>
    <cellStyle name="Input 2 9 3" xfId="9410"/>
    <cellStyle name="Input 2 9 3 2" xfId="21239"/>
    <cellStyle name="Input 2 9 4" xfId="9411"/>
    <cellStyle name="Input 2 9 4 2" xfId="21238"/>
    <cellStyle name="Input 2 9 5" xfId="9412"/>
    <cellStyle name="Input 2 9 5 2" xfId="21237"/>
    <cellStyle name="Input 3" xfId="9413"/>
    <cellStyle name="Input 3 2" xfId="9414"/>
    <cellStyle name="Input 3 2 2" xfId="21235"/>
    <cellStyle name="Input 3 3" xfId="9415"/>
    <cellStyle name="Input 3 3 2" xfId="21234"/>
    <cellStyle name="Input 3 4" xfId="21236"/>
    <cellStyle name="Input 4" xfId="9416"/>
    <cellStyle name="Input 4 2" xfId="9417"/>
    <cellStyle name="Input 4 2 2" xfId="21232"/>
    <cellStyle name="Input 4 3" xfId="9418"/>
    <cellStyle name="Input 4 3 2" xfId="21231"/>
    <cellStyle name="Input 4 4" xfId="21233"/>
    <cellStyle name="Input 5" xfId="9419"/>
    <cellStyle name="Input 5 2" xfId="9420"/>
    <cellStyle name="Input 5 2 2" xfId="21229"/>
    <cellStyle name="Input 5 3" xfId="9421"/>
    <cellStyle name="Input 5 3 2" xfId="21228"/>
    <cellStyle name="Input 5 4" xfId="21230"/>
    <cellStyle name="Input 6" xfId="9422"/>
    <cellStyle name="Input 6 2" xfId="9423"/>
    <cellStyle name="Input 6 2 2" xfId="21226"/>
    <cellStyle name="Input 6 3" xfId="9424"/>
    <cellStyle name="Input 6 3 2" xfId="21225"/>
    <cellStyle name="Input 6 4" xfId="21227"/>
    <cellStyle name="Input 7" xfId="9425"/>
    <cellStyle name="Input 7 2" xfId="21224"/>
    <cellStyle name="inputExposure" xfId="9426"/>
    <cellStyle name="inputExposure 2" xfId="21223"/>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1410"/>
    <cellStyle name="Normal 122" xfId="20961"/>
    <cellStyle name="Normal 123" xfId="21414"/>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sestdy draft" xfId="16"/>
    <cellStyle name="Normal_Casestdy draft 2" xfId="10"/>
    <cellStyle name="Normalny_Eksport 2000 - F" xfId="20383"/>
    <cellStyle name="Note 2" xfId="20384"/>
    <cellStyle name="Note 2 10" xfId="20385"/>
    <cellStyle name="Note 2 10 2" xfId="20386"/>
    <cellStyle name="Note 2 10 2 2" xfId="21221"/>
    <cellStyle name="Note 2 10 3" xfId="20387"/>
    <cellStyle name="Note 2 10 3 2" xfId="21220"/>
    <cellStyle name="Note 2 10 4" xfId="20388"/>
    <cellStyle name="Note 2 10 4 2" xfId="21219"/>
    <cellStyle name="Note 2 10 5" xfId="20389"/>
    <cellStyle name="Note 2 10 5 2" xfId="21218"/>
    <cellStyle name="Note 2 11" xfId="20390"/>
    <cellStyle name="Note 2 11 2" xfId="20391"/>
    <cellStyle name="Note 2 11 2 2" xfId="21217"/>
    <cellStyle name="Note 2 11 3" xfId="20392"/>
    <cellStyle name="Note 2 11 3 2" xfId="21216"/>
    <cellStyle name="Note 2 11 4" xfId="20393"/>
    <cellStyle name="Note 2 11 4 2" xfId="21215"/>
    <cellStyle name="Note 2 11 5" xfId="20394"/>
    <cellStyle name="Note 2 11 5 2" xfId="21214"/>
    <cellStyle name="Note 2 12" xfId="20395"/>
    <cellStyle name="Note 2 12 2" xfId="20396"/>
    <cellStyle name="Note 2 12 2 2" xfId="21213"/>
    <cellStyle name="Note 2 12 3" xfId="20397"/>
    <cellStyle name="Note 2 12 3 2" xfId="21212"/>
    <cellStyle name="Note 2 12 4" xfId="20398"/>
    <cellStyle name="Note 2 12 4 2" xfId="21211"/>
    <cellStyle name="Note 2 12 5" xfId="20399"/>
    <cellStyle name="Note 2 12 5 2" xfId="21210"/>
    <cellStyle name="Note 2 13" xfId="20400"/>
    <cellStyle name="Note 2 13 2" xfId="20401"/>
    <cellStyle name="Note 2 13 2 2" xfId="21209"/>
    <cellStyle name="Note 2 13 3" xfId="20402"/>
    <cellStyle name="Note 2 13 3 2" xfId="21208"/>
    <cellStyle name="Note 2 13 4" xfId="20403"/>
    <cellStyle name="Note 2 13 4 2" xfId="21207"/>
    <cellStyle name="Note 2 13 5" xfId="20404"/>
    <cellStyle name="Note 2 13 5 2" xfId="21206"/>
    <cellStyle name="Note 2 14" xfId="20405"/>
    <cellStyle name="Note 2 14 2" xfId="20406"/>
    <cellStyle name="Note 2 14 2 2" xfId="21204"/>
    <cellStyle name="Note 2 14 3" xfId="21205"/>
    <cellStyle name="Note 2 15" xfId="20407"/>
    <cellStyle name="Note 2 15 2" xfId="20408"/>
    <cellStyle name="Note 2 15 2 2" xfId="21203"/>
    <cellStyle name="Note 2 16" xfId="20409"/>
    <cellStyle name="Note 2 16 2" xfId="21202"/>
    <cellStyle name="Note 2 17" xfId="20410"/>
    <cellStyle name="Note 2 17 2" xfId="21201"/>
    <cellStyle name="Note 2 18" xfId="21222"/>
    <cellStyle name="Note 2 2" xfId="20411"/>
    <cellStyle name="Note 2 2 10" xfId="20412"/>
    <cellStyle name="Note 2 2 10 2" xfId="21199"/>
    <cellStyle name="Note 2 2 11" xfId="21200"/>
    <cellStyle name="Note 2 2 2" xfId="20413"/>
    <cellStyle name="Note 2 2 2 2" xfId="20414"/>
    <cellStyle name="Note 2 2 2 2 2" xfId="21197"/>
    <cellStyle name="Note 2 2 2 3" xfId="20415"/>
    <cellStyle name="Note 2 2 2 3 2" xfId="21196"/>
    <cellStyle name="Note 2 2 2 4" xfId="20416"/>
    <cellStyle name="Note 2 2 2 4 2" xfId="21195"/>
    <cellStyle name="Note 2 2 2 5" xfId="20417"/>
    <cellStyle name="Note 2 2 2 5 2" xfId="21194"/>
    <cellStyle name="Note 2 2 2 6" xfId="21198"/>
    <cellStyle name="Note 2 2 3" xfId="20418"/>
    <cellStyle name="Note 2 2 3 2" xfId="20419"/>
    <cellStyle name="Note 2 2 3 2 2" xfId="21193"/>
    <cellStyle name="Note 2 2 3 3" xfId="20420"/>
    <cellStyle name="Note 2 2 3 3 2" xfId="21192"/>
    <cellStyle name="Note 2 2 3 4" xfId="20421"/>
    <cellStyle name="Note 2 2 3 4 2" xfId="21191"/>
    <cellStyle name="Note 2 2 3 5" xfId="20422"/>
    <cellStyle name="Note 2 2 3 5 2" xfId="21190"/>
    <cellStyle name="Note 2 2 4" xfId="20423"/>
    <cellStyle name="Note 2 2 4 2" xfId="20424"/>
    <cellStyle name="Note 2 2 4 2 2" xfId="21188"/>
    <cellStyle name="Note 2 2 4 3" xfId="20425"/>
    <cellStyle name="Note 2 2 4 3 2" xfId="21187"/>
    <cellStyle name="Note 2 2 4 4" xfId="20426"/>
    <cellStyle name="Note 2 2 4 4 2" xfId="21186"/>
    <cellStyle name="Note 2 2 4 5" xfId="21189"/>
    <cellStyle name="Note 2 2 5" xfId="20427"/>
    <cellStyle name="Note 2 2 5 2" xfId="20428"/>
    <cellStyle name="Note 2 2 5 2 2" xfId="21184"/>
    <cellStyle name="Note 2 2 5 3" xfId="20429"/>
    <cellStyle name="Note 2 2 5 3 2" xfId="21183"/>
    <cellStyle name="Note 2 2 5 4" xfId="20430"/>
    <cellStyle name="Note 2 2 5 4 2" xfId="21182"/>
    <cellStyle name="Note 2 2 5 5" xfId="21185"/>
    <cellStyle name="Note 2 2 6" xfId="20431"/>
    <cellStyle name="Note 2 2 6 2" xfId="21181"/>
    <cellStyle name="Note 2 2 7" xfId="20432"/>
    <cellStyle name="Note 2 2 7 2" xfId="21180"/>
    <cellStyle name="Note 2 2 8" xfId="20433"/>
    <cellStyle name="Note 2 2 8 2" xfId="21179"/>
    <cellStyle name="Note 2 2 9" xfId="20434"/>
    <cellStyle name="Note 2 2 9 2" xfId="21178"/>
    <cellStyle name="Note 2 3" xfId="20435"/>
    <cellStyle name="Note 2 3 2" xfId="20436"/>
    <cellStyle name="Note 2 3 2 2" xfId="21177"/>
    <cellStyle name="Note 2 3 3" xfId="20437"/>
    <cellStyle name="Note 2 3 3 2" xfId="21176"/>
    <cellStyle name="Note 2 3 4" xfId="20438"/>
    <cellStyle name="Note 2 3 4 2" xfId="21175"/>
    <cellStyle name="Note 2 3 5" xfId="20439"/>
    <cellStyle name="Note 2 3 5 2" xfId="21174"/>
    <cellStyle name="Note 2 4" xfId="20440"/>
    <cellStyle name="Note 2 4 2" xfId="20441"/>
    <cellStyle name="Note 2 4 2 2" xfId="20442"/>
    <cellStyle name="Note 2 4 2 2 2" xfId="21173"/>
    <cellStyle name="Note 2 4 3" xfId="20443"/>
    <cellStyle name="Note 2 4 3 2" xfId="20444"/>
    <cellStyle name="Note 2 4 3 2 2" xfId="21172"/>
    <cellStyle name="Note 2 4 4" xfId="20445"/>
    <cellStyle name="Note 2 4 4 2" xfId="20446"/>
    <cellStyle name="Note 2 4 4 2 2" xfId="21171"/>
    <cellStyle name="Note 2 4 5" xfId="20447"/>
    <cellStyle name="Note 2 4 6" xfId="20448"/>
    <cellStyle name="Note 2 4 7" xfId="20449"/>
    <cellStyle name="Note 2 4 7 2" xfId="21170"/>
    <cellStyle name="Note 2 5" xfId="20450"/>
    <cellStyle name="Note 2 5 2" xfId="20451"/>
    <cellStyle name="Note 2 5 2 2" xfId="20452"/>
    <cellStyle name="Note 2 5 2 2 2" xfId="21169"/>
    <cellStyle name="Note 2 5 3" xfId="20453"/>
    <cellStyle name="Note 2 5 3 2" xfId="20454"/>
    <cellStyle name="Note 2 5 3 2 2" xfId="21168"/>
    <cellStyle name="Note 2 5 4" xfId="20455"/>
    <cellStyle name="Note 2 5 4 2" xfId="20456"/>
    <cellStyle name="Note 2 5 4 2 2" xfId="21167"/>
    <cellStyle name="Note 2 5 5" xfId="20457"/>
    <cellStyle name="Note 2 5 6" xfId="20458"/>
    <cellStyle name="Note 2 5 7" xfId="20459"/>
    <cellStyle name="Note 2 5 7 2" xfId="21166"/>
    <cellStyle name="Note 2 6" xfId="20460"/>
    <cellStyle name="Note 2 6 2" xfId="20461"/>
    <cellStyle name="Note 2 6 2 2" xfId="20462"/>
    <cellStyle name="Note 2 6 2 2 2" xfId="21165"/>
    <cellStyle name="Note 2 6 3" xfId="20463"/>
    <cellStyle name="Note 2 6 3 2" xfId="20464"/>
    <cellStyle name="Note 2 6 3 2 2" xfId="21164"/>
    <cellStyle name="Note 2 6 4" xfId="20465"/>
    <cellStyle name="Note 2 6 4 2" xfId="20466"/>
    <cellStyle name="Note 2 6 4 2 2" xfId="21163"/>
    <cellStyle name="Note 2 6 5" xfId="20467"/>
    <cellStyle name="Note 2 6 6" xfId="20468"/>
    <cellStyle name="Note 2 6 7" xfId="20469"/>
    <cellStyle name="Note 2 6 7 2" xfId="21162"/>
    <cellStyle name="Note 2 7" xfId="20470"/>
    <cellStyle name="Note 2 7 2" xfId="20471"/>
    <cellStyle name="Note 2 7 2 2" xfId="20472"/>
    <cellStyle name="Note 2 7 2 2 2" xfId="21161"/>
    <cellStyle name="Note 2 7 3" xfId="20473"/>
    <cellStyle name="Note 2 7 3 2" xfId="20474"/>
    <cellStyle name="Note 2 7 3 2 2" xfId="21160"/>
    <cellStyle name="Note 2 7 4" xfId="20475"/>
    <cellStyle name="Note 2 7 4 2" xfId="20476"/>
    <cellStyle name="Note 2 7 4 2 2" xfId="21159"/>
    <cellStyle name="Note 2 7 5" xfId="20477"/>
    <cellStyle name="Note 2 7 6" xfId="20478"/>
    <cellStyle name="Note 2 7 7" xfId="20479"/>
    <cellStyle name="Note 2 7 7 2" xfId="21158"/>
    <cellStyle name="Note 2 8" xfId="20480"/>
    <cellStyle name="Note 2 8 2" xfId="20481"/>
    <cellStyle name="Note 2 8 2 2" xfId="21157"/>
    <cellStyle name="Note 2 8 3" xfId="20482"/>
    <cellStyle name="Note 2 8 3 2" xfId="21156"/>
    <cellStyle name="Note 2 8 4" xfId="20483"/>
    <cellStyle name="Note 2 8 4 2" xfId="21155"/>
    <cellStyle name="Note 2 8 5" xfId="20484"/>
    <cellStyle name="Note 2 8 5 2" xfId="21154"/>
    <cellStyle name="Note 2 9" xfId="20485"/>
    <cellStyle name="Note 2 9 2" xfId="20486"/>
    <cellStyle name="Note 2 9 2 2" xfId="21153"/>
    <cellStyle name="Note 2 9 3" xfId="20487"/>
    <cellStyle name="Note 2 9 3 2" xfId="21152"/>
    <cellStyle name="Note 2 9 4" xfId="20488"/>
    <cellStyle name="Note 2 9 4 2" xfId="21151"/>
    <cellStyle name="Note 2 9 5" xfId="20489"/>
    <cellStyle name="Note 2 9 5 2" xfId="21150"/>
    <cellStyle name="Note 3 2" xfId="20490"/>
    <cellStyle name="Note 3 2 2" xfId="20491"/>
    <cellStyle name="Note 3 2 2 2" xfId="21148"/>
    <cellStyle name="Note 3 2 3" xfId="20492"/>
    <cellStyle name="Note 3 2 4" xfId="21149"/>
    <cellStyle name="Note 3 3" xfId="20493"/>
    <cellStyle name="Note 3 3 2" xfId="20494"/>
    <cellStyle name="Note 3 3 3" xfId="21147"/>
    <cellStyle name="Note 3 4" xfId="20495"/>
    <cellStyle name="Note 3 4 2" xfId="21146"/>
    <cellStyle name="Note 3 5" xfId="20496"/>
    <cellStyle name="Note 4 2" xfId="20497"/>
    <cellStyle name="Note 4 2 2" xfId="20498"/>
    <cellStyle name="Note 4 2 2 2" xfId="21144"/>
    <cellStyle name="Note 4 2 3" xfId="20499"/>
    <cellStyle name="Note 4 2 4" xfId="21145"/>
    <cellStyle name="Note 4 3" xfId="20500"/>
    <cellStyle name="Note 4 4" xfId="20501"/>
    <cellStyle name="Note 4 4 2" xfId="21143"/>
    <cellStyle name="Note 4 5" xfId="20502"/>
    <cellStyle name="Note 5" xfId="20503"/>
    <cellStyle name="Note 5 2" xfId="20504"/>
    <cellStyle name="Note 5 2 2" xfId="20505"/>
    <cellStyle name="Note 5 2 3" xfId="21141"/>
    <cellStyle name="Note 5 3" xfId="20506"/>
    <cellStyle name="Note 5 3 2" xfId="20507"/>
    <cellStyle name="Note 5 3 3" xfId="21140"/>
    <cellStyle name="Note 5 4" xfId="20508"/>
    <cellStyle name="Note 5 4 2" xfId="21139"/>
    <cellStyle name="Note 5 5" xfId="20509"/>
    <cellStyle name="Note 5 6" xfId="21142"/>
    <cellStyle name="Note 6" xfId="20510"/>
    <cellStyle name="Note 6 2" xfId="20511"/>
    <cellStyle name="Note 6 2 2" xfId="20512"/>
    <cellStyle name="Note 6 2 3" xfId="21137"/>
    <cellStyle name="Note 6 3" xfId="20513"/>
    <cellStyle name="Note 6 4" xfId="20514"/>
    <cellStyle name="Note 6 5" xfId="21138"/>
    <cellStyle name="Note 7" xfId="20515"/>
    <cellStyle name="Note 7 2" xfId="21136"/>
    <cellStyle name="Note 8" xfId="20516"/>
    <cellStyle name="Note 8 2" xfId="20517"/>
    <cellStyle name="Note 8 2 2" xfId="21134"/>
    <cellStyle name="Note 8 3" xfId="21135"/>
    <cellStyle name="Note 9" xfId="20518"/>
    <cellStyle name="Note 9 2" xfId="21133"/>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alExposure 2" xfId="21132"/>
    <cellStyle name="OptionHeading" xfId="20526"/>
    <cellStyle name="OptionHeading 2" xfId="20527"/>
    <cellStyle name="OptionHeading 3" xfId="20528"/>
    <cellStyle name="Output 2" xfId="20529"/>
    <cellStyle name="Output 2 10" xfId="20530"/>
    <cellStyle name="Output 2 10 2" xfId="20531"/>
    <cellStyle name="Output 2 10 2 2" xfId="21130"/>
    <cellStyle name="Output 2 10 3" xfId="20532"/>
    <cellStyle name="Output 2 10 3 2" xfId="21129"/>
    <cellStyle name="Output 2 10 4" xfId="20533"/>
    <cellStyle name="Output 2 10 4 2" xfId="21128"/>
    <cellStyle name="Output 2 10 5" xfId="20534"/>
    <cellStyle name="Output 2 10 5 2" xfId="21127"/>
    <cellStyle name="Output 2 11" xfId="20535"/>
    <cellStyle name="Output 2 11 2" xfId="20536"/>
    <cellStyle name="Output 2 11 2 2" xfId="21125"/>
    <cellStyle name="Output 2 11 3" xfId="20537"/>
    <cellStyle name="Output 2 11 3 2" xfId="21124"/>
    <cellStyle name="Output 2 11 4" xfId="20538"/>
    <cellStyle name="Output 2 11 4 2" xfId="21123"/>
    <cellStyle name="Output 2 11 5" xfId="20539"/>
    <cellStyle name="Output 2 11 5 2" xfId="21122"/>
    <cellStyle name="Output 2 11 6" xfId="21126"/>
    <cellStyle name="Output 2 12" xfId="20540"/>
    <cellStyle name="Output 2 12 2" xfId="20541"/>
    <cellStyle name="Output 2 12 2 2" xfId="21120"/>
    <cellStyle name="Output 2 12 3" xfId="20542"/>
    <cellStyle name="Output 2 12 3 2" xfId="21119"/>
    <cellStyle name="Output 2 12 4" xfId="20543"/>
    <cellStyle name="Output 2 12 4 2" xfId="21118"/>
    <cellStyle name="Output 2 12 5" xfId="20544"/>
    <cellStyle name="Output 2 12 5 2" xfId="21117"/>
    <cellStyle name="Output 2 12 6" xfId="21121"/>
    <cellStyle name="Output 2 13" xfId="20545"/>
    <cellStyle name="Output 2 13 2" xfId="20546"/>
    <cellStyle name="Output 2 13 2 2" xfId="21115"/>
    <cellStyle name="Output 2 13 3" xfId="20547"/>
    <cellStyle name="Output 2 13 3 2" xfId="21114"/>
    <cellStyle name="Output 2 13 4" xfId="20548"/>
    <cellStyle name="Output 2 13 4 2" xfId="21113"/>
    <cellStyle name="Output 2 13 5" xfId="21116"/>
    <cellStyle name="Output 2 14" xfId="20549"/>
    <cellStyle name="Output 2 14 2" xfId="21112"/>
    <cellStyle name="Output 2 15" xfId="20550"/>
    <cellStyle name="Output 2 15 2" xfId="21111"/>
    <cellStyle name="Output 2 16" xfId="20551"/>
    <cellStyle name="Output 2 16 2" xfId="21110"/>
    <cellStyle name="Output 2 17" xfId="21131"/>
    <cellStyle name="Output 2 2" xfId="20552"/>
    <cellStyle name="Output 2 2 10" xfId="21109"/>
    <cellStyle name="Output 2 2 2" xfId="20553"/>
    <cellStyle name="Output 2 2 2 2" xfId="20554"/>
    <cellStyle name="Output 2 2 2 2 2" xfId="21107"/>
    <cellStyle name="Output 2 2 2 3" xfId="20555"/>
    <cellStyle name="Output 2 2 2 3 2" xfId="21106"/>
    <cellStyle name="Output 2 2 2 4" xfId="20556"/>
    <cellStyle name="Output 2 2 2 4 2" xfId="21105"/>
    <cellStyle name="Output 2 2 2 5" xfId="21108"/>
    <cellStyle name="Output 2 2 3" xfId="20557"/>
    <cellStyle name="Output 2 2 3 2" xfId="20558"/>
    <cellStyle name="Output 2 2 3 2 2" xfId="21103"/>
    <cellStyle name="Output 2 2 3 3" xfId="20559"/>
    <cellStyle name="Output 2 2 3 3 2" xfId="21102"/>
    <cellStyle name="Output 2 2 3 4" xfId="20560"/>
    <cellStyle name="Output 2 2 3 4 2" xfId="21101"/>
    <cellStyle name="Output 2 2 3 5" xfId="21104"/>
    <cellStyle name="Output 2 2 4" xfId="20561"/>
    <cellStyle name="Output 2 2 4 2" xfId="20562"/>
    <cellStyle name="Output 2 2 4 2 2" xfId="21099"/>
    <cellStyle name="Output 2 2 4 3" xfId="20563"/>
    <cellStyle name="Output 2 2 4 3 2" xfId="21098"/>
    <cellStyle name="Output 2 2 4 4" xfId="20564"/>
    <cellStyle name="Output 2 2 4 4 2" xfId="21097"/>
    <cellStyle name="Output 2 2 4 5" xfId="21100"/>
    <cellStyle name="Output 2 2 5" xfId="20565"/>
    <cellStyle name="Output 2 2 5 2" xfId="20566"/>
    <cellStyle name="Output 2 2 5 2 2" xfId="21095"/>
    <cellStyle name="Output 2 2 5 3" xfId="20567"/>
    <cellStyle name="Output 2 2 5 3 2" xfId="21094"/>
    <cellStyle name="Output 2 2 5 4" xfId="20568"/>
    <cellStyle name="Output 2 2 5 4 2" xfId="21093"/>
    <cellStyle name="Output 2 2 5 5" xfId="21096"/>
    <cellStyle name="Output 2 2 6" xfId="20569"/>
    <cellStyle name="Output 2 2 6 2" xfId="21092"/>
    <cellStyle name="Output 2 2 7" xfId="20570"/>
    <cellStyle name="Output 2 2 7 2" xfId="21091"/>
    <cellStyle name="Output 2 2 8" xfId="20571"/>
    <cellStyle name="Output 2 2 8 2" xfId="21090"/>
    <cellStyle name="Output 2 2 9" xfId="20572"/>
    <cellStyle name="Output 2 2 9 2" xfId="21089"/>
    <cellStyle name="Output 2 3" xfId="20573"/>
    <cellStyle name="Output 2 3 2" xfId="20574"/>
    <cellStyle name="Output 2 3 2 2" xfId="21088"/>
    <cellStyle name="Output 2 3 3" xfId="20575"/>
    <cellStyle name="Output 2 3 3 2" xfId="21087"/>
    <cellStyle name="Output 2 3 4" xfId="20576"/>
    <cellStyle name="Output 2 3 4 2" xfId="21086"/>
    <cellStyle name="Output 2 3 5" xfId="20577"/>
    <cellStyle name="Output 2 3 5 2" xfId="21085"/>
    <cellStyle name="Output 2 4" xfId="20578"/>
    <cellStyle name="Output 2 4 2" xfId="20579"/>
    <cellStyle name="Output 2 4 2 2" xfId="21084"/>
    <cellStyle name="Output 2 4 3" xfId="20580"/>
    <cellStyle name="Output 2 4 3 2" xfId="21083"/>
    <cellStyle name="Output 2 4 4" xfId="20581"/>
    <cellStyle name="Output 2 4 4 2" xfId="21082"/>
    <cellStyle name="Output 2 4 5" xfId="20582"/>
    <cellStyle name="Output 2 4 5 2" xfId="21081"/>
    <cellStyle name="Output 2 5" xfId="20583"/>
    <cellStyle name="Output 2 5 2" xfId="20584"/>
    <cellStyle name="Output 2 5 2 2" xfId="21080"/>
    <cellStyle name="Output 2 5 3" xfId="20585"/>
    <cellStyle name="Output 2 5 3 2" xfId="21079"/>
    <cellStyle name="Output 2 5 4" xfId="20586"/>
    <cellStyle name="Output 2 5 4 2" xfId="21078"/>
    <cellStyle name="Output 2 5 5" xfId="20587"/>
    <cellStyle name="Output 2 5 5 2" xfId="21077"/>
    <cellStyle name="Output 2 6" xfId="20588"/>
    <cellStyle name="Output 2 6 2" xfId="20589"/>
    <cellStyle name="Output 2 6 2 2" xfId="21076"/>
    <cellStyle name="Output 2 6 3" xfId="20590"/>
    <cellStyle name="Output 2 6 3 2" xfId="21075"/>
    <cellStyle name="Output 2 6 4" xfId="20591"/>
    <cellStyle name="Output 2 6 4 2" xfId="21074"/>
    <cellStyle name="Output 2 6 5" xfId="20592"/>
    <cellStyle name="Output 2 6 5 2" xfId="21073"/>
    <cellStyle name="Output 2 7" xfId="20593"/>
    <cellStyle name="Output 2 7 2" xfId="20594"/>
    <cellStyle name="Output 2 7 2 2" xfId="21072"/>
    <cellStyle name="Output 2 7 3" xfId="20595"/>
    <cellStyle name="Output 2 7 3 2" xfId="21071"/>
    <cellStyle name="Output 2 7 4" xfId="20596"/>
    <cellStyle name="Output 2 7 4 2" xfId="21070"/>
    <cellStyle name="Output 2 7 5" xfId="20597"/>
    <cellStyle name="Output 2 7 5 2" xfId="21069"/>
    <cellStyle name="Output 2 8" xfId="20598"/>
    <cellStyle name="Output 2 8 2" xfId="20599"/>
    <cellStyle name="Output 2 8 2 2" xfId="21068"/>
    <cellStyle name="Output 2 8 3" xfId="20600"/>
    <cellStyle name="Output 2 8 3 2" xfId="21067"/>
    <cellStyle name="Output 2 8 4" xfId="20601"/>
    <cellStyle name="Output 2 8 4 2" xfId="21066"/>
    <cellStyle name="Output 2 8 5" xfId="20602"/>
    <cellStyle name="Output 2 8 5 2" xfId="21065"/>
    <cellStyle name="Output 2 9" xfId="20603"/>
    <cellStyle name="Output 2 9 2" xfId="20604"/>
    <cellStyle name="Output 2 9 2 2" xfId="21064"/>
    <cellStyle name="Output 2 9 3" xfId="20605"/>
    <cellStyle name="Output 2 9 3 2" xfId="21063"/>
    <cellStyle name="Output 2 9 4" xfId="20606"/>
    <cellStyle name="Output 2 9 4 2" xfId="21062"/>
    <cellStyle name="Output 2 9 5" xfId="20607"/>
    <cellStyle name="Output 2 9 5 2" xfId="21061"/>
    <cellStyle name="Output 3" xfId="20608"/>
    <cellStyle name="Output 3 2" xfId="20609"/>
    <cellStyle name="Output 3 2 2" xfId="21059"/>
    <cellStyle name="Output 3 3" xfId="20610"/>
    <cellStyle name="Output 3 3 2" xfId="21058"/>
    <cellStyle name="Output 3 4" xfId="21060"/>
    <cellStyle name="Output 4" xfId="20611"/>
    <cellStyle name="Output 4 2" xfId="20612"/>
    <cellStyle name="Output 4 2 2" xfId="21056"/>
    <cellStyle name="Output 4 3" xfId="20613"/>
    <cellStyle name="Output 4 3 2" xfId="21055"/>
    <cellStyle name="Output 4 4" xfId="21057"/>
    <cellStyle name="Output 5" xfId="20614"/>
    <cellStyle name="Output 5 2" xfId="20615"/>
    <cellStyle name="Output 5 2 2" xfId="21053"/>
    <cellStyle name="Output 5 3" xfId="20616"/>
    <cellStyle name="Output 5 3 2" xfId="21052"/>
    <cellStyle name="Output 5 4" xfId="21054"/>
    <cellStyle name="Output 6" xfId="20617"/>
    <cellStyle name="Output 6 2" xfId="20618"/>
    <cellStyle name="Output 6 2 2" xfId="21050"/>
    <cellStyle name="Output 6 3" xfId="20619"/>
    <cellStyle name="Output 6 3 2" xfId="21049"/>
    <cellStyle name="Output 6 4" xfId="21051"/>
    <cellStyle name="Output 7" xfId="20620"/>
    <cellStyle name="Output 7 2" xfId="21048"/>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Exposure 2" xfId="21047"/>
    <cellStyle name="showParameterE" xfId="20788"/>
    <cellStyle name="showParameterE 2" xfId="21046"/>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Style 9" xfId="2141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2 2" xfId="21044"/>
    <cellStyle name="Total 2 10 3" xfId="20827"/>
    <cellStyle name="Total 2 10 3 2" xfId="21043"/>
    <cellStyle name="Total 2 10 4" xfId="20828"/>
    <cellStyle name="Total 2 10 4 2" xfId="21042"/>
    <cellStyle name="Total 2 10 5" xfId="20829"/>
    <cellStyle name="Total 2 10 5 2" xfId="21041"/>
    <cellStyle name="Total 2 11" xfId="20830"/>
    <cellStyle name="Total 2 11 2" xfId="20831"/>
    <cellStyle name="Total 2 11 2 2" xfId="21039"/>
    <cellStyle name="Total 2 11 3" xfId="20832"/>
    <cellStyle name="Total 2 11 3 2" xfId="21038"/>
    <cellStyle name="Total 2 11 4" xfId="20833"/>
    <cellStyle name="Total 2 11 4 2" xfId="21037"/>
    <cellStyle name="Total 2 11 5" xfId="20834"/>
    <cellStyle name="Total 2 11 5 2" xfId="21036"/>
    <cellStyle name="Total 2 11 6" xfId="21040"/>
    <cellStyle name="Total 2 12" xfId="20835"/>
    <cellStyle name="Total 2 12 2" xfId="20836"/>
    <cellStyle name="Total 2 12 2 2" xfId="21034"/>
    <cellStyle name="Total 2 12 3" xfId="20837"/>
    <cellStyle name="Total 2 12 3 2" xfId="21033"/>
    <cellStyle name="Total 2 12 4" xfId="20838"/>
    <cellStyle name="Total 2 12 4 2" xfId="21032"/>
    <cellStyle name="Total 2 12 5" xfId="20839"/>
    <cellStyle name="Total 2 12 5 2" xfId="21031"/>
    <cellStyle name="Total 2 12 6" xfId="21035"/>
    <cellStyle name="Total 2 13" xfId="20840"/>
    <cellStyle name="Total 2 13 2" xfId="20841"/>
    <cellStyle name="Total 2 13 2 2" xfId="21029"/>
    <cellStyle name="Total 2 13 3" xfId="20842"/>
    <cellStyle name="Total 2 13 3 2" xfId="21028"/>
    <cellStyle name="Total 2 13 4" xfId="20843"/>
    <cellStyle name="Total 2 13 4 2" xfId="21027"/>
    <cellStyle name="Total 2 13 5" xfId="21030"/>
    <cellStyle name="Total 2 14" xfId="20844"/>
    <cellStyle name="Total 2 14 2" xfId="21026"/>
    <cellStyle name="Total 2 15" xfId="20845"/>
    <cellStyle name="Total 2 15 2" xfId="21025"/>
    <cellStyle name="Total 2 16" xfId="20846"/>
    <cellStyle name="Total 2 16 2" xfId="21024"/>
    <cellStyle name="Total 2 17" xfId="21045"/>
    <cellStyle name="Total 2 2" xfId="20847"/>
    <cellStyle name="Total 2 2 10" xfId="21023"/>
    <cellStyle name="Total 2 2 2" xfId="20848"/>
    <cellStyle name="Total 2 2 2 2" xfId="20849"/>
    <cellStyle name="Total 2 2 2 2 2" xfId="21021"/>
    <cellStyle name="Total 2 2 2 3" xfId="20850"/>
    <cellStyle name="Total 2 2 2 3 2" xfId="21020"/>
    <cellStyle name="Total 2 2 2 4" xfId="20851"/>
    <cellStyle name="Total 2 2 2 4 2" xfId="21019"/>
    <cellStyle name="Total 2 2 2 5" xfId="21022"/>
    <cellStyle name="Total 2 2 3" xfId="20852"/>
    <cellStyle name="Total 2 2 3 2" xfId="20853"/>
    <cellStyle name="Total 2 2 3 2 2" xfId="21017"/>
    <cellStyle name="Total 2 2 3 3" xfId="20854"/>
    <cellStyle name="Total 2 2 3 3 2" xfId="21016"/>
    <cellStyle name="Total 2 2 3 4" xfId="20855"/>
    <cellStyle name="Total 2 2 3 4 2" xfId="21015"/>
    <cellStyle name="Total 2 2 3 5" xfId="21018"/>
    <cellStyle name="Total 2 2 4" xfId="20856"/>
    <cellStyle name="Total 2 2 4 2" xfId="20857"/>
    <cellStyle name="Total 2 2 4 2 2" xfId="21013"/>
    <cellStyle name="Total 2 2 4 3" xfId="20858"/>
    <cellStyle name="Total 2 2 4 3 2" xfId="21012"/>
    <cellStyle name="Total 2 2 4 4" xfId="20859"/>
    <cellStyle name="Total 2 2 4 4 2" xfId="21011"/>
    <cellStyle name="Total 2 2 4 5" xfId="21014"/>
    <cellStyle name="Total 2 2 5" xfId="20860"/>
    <cellStyle name="Total 2 2 5 2" xfId="20861"/>
    <cellStyle name="Total 2 2 5 2 2" xfId="21009"/>
    <cellStyle name="Total 2 2 5 3" xfId="20862"/>
    <cellStyle name="Total 2 2 5 3 2" xfId="21008"/>
    <cellStyle name="Total 2 2 5 4" xfId="20863"/>
    <cellStyle name="Total 2 2 5 4 2" xfId="21007"/>
    <cellStyle name="Total 2 2 5 5" xfId="21010"/>
    <cellStyle name="Total 2 2 6" xfId="20864"/>
    <cellStyle name="Total 2 2 6 2" xfId="21006"/>
    <cellStyle name="Total 2 2 7" xfId="20865"/>
    <cellStyle name="Total 2 2 7 2" xfId="21005"/>
    <cellStyle name="Total 2 2 8" xfId="20866"/>
    <cellStyle name="Total 2 2 8 2" xfId="21004"/>
    <cellStyle name="Total 2 2 9" xfId="20867"/>
    <cellStyle name="Total 2 2 9 2" xfId="21003"/>
    <cellStyle name="Total 2 3" xfId="20868"/>
    <cellStyle name="Total 2 3 2" xfId="20869"/>
    <cellStyle name="Total 2 3 2 2" xfId="21002"/>
    <cellStyle name="Total 2 3 3" xfId="20870"/>
    <cellStyle name="Total 2 3 3 2" xfId="21001"/>
    <cellStyle name="Total 2 3 4" xfId="20871"/>
    <cellStyle name="Total 2 3 4 2" xfId="21000"/>
    <cellStyle name="Total 2 3 5" xfId="20872"/>
    <cellStyle name="Total 2 3 5 2" xfId="20999"/>
    <cellStyle name="Total 2 4" xfId="20873"/>
    <cellStyle name="Total 2 4 2" xfId="20874"/>
    <cellStyle name="Total 2 4 2 2" xfId="20998"/>
    <cellStyle name="Total 2 4 3" xfId="20875"/>
    <cellStyle name="Total 2 4 3 2" xfId="20997"/>
    <cellStyle name="Total 2 4 4" xfId="20876"/>
    <cellStyle name="Total 2 4 4 2" xfId="20996"/>
    <cellStyle name="Total 2 4 5" xfId="20877"/>
    <cellStyle name="Total 2 4 5 2" xfId="20995"/>
    <cellStyle name="Total 2 5" xfId="20878"/>
    <cellStyle name="Total 2 5 2" xfId="20879"/>
    <cellStyle name="Total 2 5 2 2" xfId="20994"/>
    <cellStyle name="Total 2 5 3" xfId="20880"/>
    <cellStyle name="Total 2 5 3 2" xfId="20993"/>
    <cellStyle name="Total 2 5 4" xfId="20881"/>
    <cellStyle name="Total 2 5 4 2" xfId="20992"/>
    <cellStyle name="Total 2 5 5" xfId="20882"/>
    <cellStyle name="Total 2 5 5 2" xfId="20991"/>
    <cellStyle name="Total 2 6" xfId="20883"/>
    <cellStyle name="Total 2 6 2" xfId="20884"/>
    <cellStyle name="Total 2 6 2 2" xfId="20990"/>
    <cellStyle name="Total 2 6 3" xfId="20885"/>
    <cellStyle name="Total 2 6 3 2" xfId="20989"/>
    <cellStyle name="Total 2 6 4" xfId="20886"/>
    <cellStyle name="Total 2 6 4 2" xfId="20988"/>
    <cellStyle name="Total 2 6 5" xfId="20887"/>
    <cellStyle name="Total 2 6 5 2" xfId="20987"/>
    <cellStyle name="Total 2 7" xfId="20888"/>
    <cellStyle name="Total 2 7 2" xfId="20889"/>
    <cellStyle name="Total 2 7 2 2" xfId="20986"/>
    <cellStyle name="Total 2 7 3" xfId="20890"/>
    <cellStyle name="Total 2 7 3 2" xfId="20985"/>
    <cellStyle name="Total 2 7 4" xfId="20891"/>
    <cellStyle name="Total 2 7 4 2" xfId="20984"/>
    <cellStyle name="Total 2 7 5" xfId="20892"/>
    <cellStyle name="Total 2 7 5 2" xfId="20983"/>
    <cellStyle name="Total 2 8" xfId="20893"/>
    <cellStyle name="Total 2 8 2" xfId="20894"/>
    <cellStyle name="Total 2 8 2 2" xfId="20982"/>
    <cellStyle name="Total 2 8 3" xfId="20895"/>
    <cellStyle name="Total 2 8 3 2" xfId="20981"/>
    <cellStyle name="Total 2 8 4" xfId="20896"/>
    <cellStyle name="Total 2 8 4 2" xfId="20980"/>
    <cellStyle name="Total 2 8 5" xfId="20897"/>
    <cellStyle name="Total 2 8 5 2" xfId="20979"/>
    <cellStyle name="Total 2 9" xfId="20898"/>
    <cellStyle name="Total 2 9 2" xfId="20899"/>
    <cellStyle name="Total 2 9 2 2" xfId="20978"/>
    <cellStyle name="Total 2 9 3" xfId="20900"/>
    <cellStyle name="Total 2 9 3 2" xfId="20977"/>
    <cellStyle name="Total 2 9 4" xfId="20901"/>
    <cellStyle name="Total 2 9 4 2" xfId="20976"/>
    <cellStyle name="Total 2 9 5" xfId="20902"/>
    <cellStyle name="Total 2 9 5 2" xfId="20975"/>
    <cellStyle name="Total 3" xfId="20903"/>
    <cellStyle name="Total 3 2" xfId="20904"/>
    <cellStyle name="Total 3 2 2" xfId="20973"/>
    <cellStyle name="Total 3 3" xfId="20905"/>
    <cellStyle name="Total 3 3 2" xfId="20972"/>
    <cellStyle name="Total 3 4" xfId="20974"/>
    <cellStyle name="Total 4" xfId="20906"/>
    <cellStyle name="Total 4 2" xfId="20907"/>
    <cellStyle name="Total 4 2 2" xfId="20970"/>
    <cellStyle name="Total 4 3" xfId="20908"/>
    <cellStyle name="Total 4 3 2" xfId="20969"/>
    <cellStyle name="Total 4 4" xfId="20971"/>
    <cellStyle name="Total 5" xfId="20909"/>
    <cellStyle name="Total 5 2" xfId="20910"/>
    <cellStyle name="Total 5 2 2" xfId="20967"/>
    <cellStyle name="Total 5 3" xfId="20911"/>
    <cellStyle name="Total 5 3 2" xfId="20966"/>
    <cellStyle name="Total 5 4" xfId="20968"/>
    <cellStyle name="Total 6" xfId="20912"/>
    <cellStyle name="Total 6 2" xfId="20913"/>
    <cellStyle name="Total 6 2 2" xfId="20964"/>
    <cellStyle name="Total 6 3" xfId="20914"/>
    <cellStyle name="Total 6 3 2" xfId="20963"/>
    <cellStyle name="Total 6 4" xfId="20965"/>
    <cellStyle name="Total 7" xfId="20915"/>
    <cellStyle name="Total 7 2" xfId="20962"/>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981075"/>
          <a:ext cx="632460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B1" sqref="B1"/>
    </sheetView>
  </sheetViews>
  <sheetFormatPr defaultRowHeight="15"/>
  <cols>
    <col min="1" max="1" width="10.28515625" style="15" customWidth="1"/>
    <col min="2" max="2" width="153" bestFit="1" customWidth="1"/>
    <col min="3" max="3" width="39.42578125" customWidth="1"/>
    <col min="7" max="7" width="25" customWidth="1"/>
  </cols>
  <sheetData>
    <row r="1" spans="1:3" ht="15.75">
      <c r="A1" s="22"/>
      <c r="B1" s="139" t="s">
        <v>159</v>
      </c>
      <c r="C1" s="66"/>
    </row>
    <row r="2" spans="1:3" s="136" customFormat="1" ht="15.75">
      <c r="A2" s="169">
        <v>1</v>
      </c>
      <c r="B2" s="137" t="s">
        <v>160</v>
      </c>
      <c r="C2" s="134" t="s">
        <v>702</v>
      </c>
    </row>
    <row r="3" spans="1:3" s="136" customFormat="1" ht="15.75">
      <c r="A3" s="169">
        <v>2</v>
      </c>
      <c r="B3" s="138" t="s">
        <v>161</v>
      </c>
      <c r="C3" s="134" t="s">
        <v>703</v>
      </c>
    </row>
    <row r="4" spans="1:3" s="136" customFormat="1" ht="15.75">
      <c r="A4" s="169">
        <v>3</v>
      </c>
      <c r="B4" s="138" t="s">
        <v>162</v>
      </c>
      <c r="C4" s="134" t="s">
        <v>704</v>
      </c>
    </row>
    <row r="5" spans="1:3" s="136" customFormat="1" ht="15.75">
      <c r="A5" s="170">
        <v>4</v>
      </c>
      <c r="B5" s="141" t="s">
        <v>163</v>
      </c>
      <c r="C5" s="134" t="s">
        <v>705</v>
      </c>
    </row>
    <row r="6" spans="1:3" s="140" customFormat="1" ht="65.25" customHeight="1">
      <c r="A6" s="13" t="s">
        <v>223</v>
      </c>
      <c r="B6" s="12"/>
      <c r="C6" s="12"/>
    </row>
    <row r="7" spans="1:3">
      <c r="A7" s="264" t="s">
        <v>188</v>
      </c>
      <c r="B7" s="265" t="s">
        <v>164</v>
      </c>
    </row>
    <row r="8" spans="1:3">
      <c r="A8" s="266">
        <v>1</v>
      </c>
      <c r="B8" s="262" t="s">
        <v>139</v>
      </c>
    </row>
    <row r="9" spans="1:3">
      <c r="A9" s="266">
        <v>2</v>
      </c>
      <c r="B9" s="262" t="s">
        <v>165</v>
      </c>
    </row>
    <row r="10" spans="1:3">
      <c r="A10" s="266">
        <v>3</v>
      </c>
      <c r="B10" s="262" t="s">
        <v>166</v>
      </c>
    </row>
    <row r="11" spans="1:3">
      <c r="A11" s="266">
        <v>4</v>
      </c>
      <c r="B11" s="262" t="s">
        <v>167</v>
      </c>
      <c r="C11" s="135"/>
    </row>
    <row r="12" spans="1:3">
      <c r="A12" s="266">
        <v>5</v>
      </c>
      <c r="B12" s="262" t="s">
        <v>107</v>
      </c>
    </row>
    <row r="13" spans="1:3">
      <c r="A13" s="266">
        <v>6</v>
      </c>
      <c r="B13" s="267" t="s">
        <v>91</v>
      </c>
    </row>
    <row r="14" spans="1:3">
      <c r="A14" s="266">
        <v>7</v>
      </c>
      <c r="B14" s="262" t="s">
        <v>168</v>
      </c>
    </row>
    <row r="15" spans="1:3">
      <c r="A15" s="266">
        <v>8</v>
      </c>
      <c r="B15" s="262" t="s">
        <v>171</v>
      </c>
    </row>
    <row r="16" spans="1:3">
      <c r="A16" s="266">
        <v>9</v>
      </c>
      <c r="B16" s="262" t="s">
        <v>85</v>
      </c>
    </row>
    <row r="17" spans="1:2">
      <c r="A17" s="268" t="s">
        <v>270</v>
      </c>
      <c r="B17" s="262" t="s">
        <v>250</v>
      </c>
    </row>
    <row r="18" spans="1:2">
      <c r="A18" s="266">
        <v>10</v>
      </c>
      <c r="B18" s="262" t="s">
        <v>172</v>
      </c>
    </row>
    <row r="19" spans="1:2">
      <c r="A19" s="266">
        <v>11</v>
      </c>
      <c r="B19" s="267" t="s">
        <v>155</v>
      </c>
    </row>
    <row r="20" spans="1:2">
      <c r="A20" s="266">
        <v>12</v>
      </c>
      <c r="B20" s="267" t="s">
        <v>152</v>
      </c>
    </row>
    <row r="21" spans="1:2">
      <c r="A21" s="266">
        <v>13</v>
      </c>
      <c r="B21" s="269" t="s">
        <v>218</v>
      </c>
    </row>
    <row r="22" spans="1:2">
      <c r="A22" s="266">
        <v>14</v>
      </c>
      <c r="B22" s="262" t="s">
        <v>244</v>
      </c>
    </row>
    <row r="23" spans="1:2">
      <c r="A23" s="270">
        <v>15</v>
      </c>
      <c r="B23" s="262" t="s">
        <v>74</v>
      </c>
    </row>
    <row r="24" spans="1:2">
      <c r="A24" s="270">
        <v>15.1</v>
      </c>
      <c r="B24" s="262" t="s">
        <v>279</v>
      </c>
    </row>
    <row r="25" spans="1:2">
      <c r="A25" s="270">
        <v>16</v>
      </c>
      <c r="B25" s="262" t="s">
        <v>342</v>
      </c>
    </row>
    <row r="26" spans="1:2">
      <c r="A26" s="270">
        <v>17</v>
      </c>
      <c r="B26" s="262" t="s">
        <v>492</v>
      </c>
    </row>
    <row r="27" spans="1:2">
      <c r="A27" s="270">
        <v>18</v>
      </c>
      <c r="B27" s="262" t="s">
        <v>690</v>
      </c>
    </row>
    <row r="28" spans="1:2">
      <c r="A28" s="270">
        <v>19</v>
      </c>
      <c r="B28" s="262" t="s">
        <v>691</v>
      </c>
    </row>
    <row r="29" spans="1:2">
      <c r="A29" s="270">
        <v>20</v>
      </c>
      <c r="B29" s="262" t="s">
        <v>692</v>
      </c>
    </row>
    <row r="30" spans="1:2">
      <c r="A30" s="270">
        <v>21</v>
      </c>
      <c r="B30" s="262" t="s">
        <v>431</v>
      </c>
    </row>
    <row r="31" spans="1:2">
      <c r="A31" s="270">
        <v>22</v>
      </c>
      <c r="B31" s="262" t="s">
        <v>693</v>
      </c>
    </row>
    <row r="32" spans="1:2" ht="25.5">
      <c r="A32" s="270">
        <v>23</v>
      </c>
      <c r="B32" s="525" t="s">
        <v>689</v>
      </c>
    </row>
    <row r="33" spans="1:2">
      <c r="A33" s="270">
        <v>24</v>
      </c>
      <c r="B33" s="262" t="s">
        <v>694</v>
      </c>
    </row>
    <row r="34" spans="1:2">
      <c r="A34" s="270">
        <v>25</v>
      </c>
      <c r="B34" s="262" t="s">
        <v>695</v>
      </c>
    </row>
    <row r="35" spans="1:2">
      <c r="A35" s="266">
        <v>26</v>
      </c>
      <c r="B35" s="262" t="s">
        <v>516</v>
      </c>
    </row>
  </sheetData>
  <mergeCells count="1">
    <mergeCell ref="A6:C6"/>
  </mergeCells>
  <hyperlinks>
    <hyperlink ref="B8" display="ძირითადი მაჩვენებლები"/>
    <hyperlink ref="B9" display="საბალანსო უწყისი"/>
    <hyperlink ref="B10" display="მოგება-ზარალის ანგარიშგება"/>
    <hyperlink ref="B11" display="ბალანსგარეშე ანგარიშების უწყისი "/>
    <hyperlink ref="B12" display="რისკის მიხედვით შეწონილი რისკის პოზიციები"/>
    <hyperlink ref="B14"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display="ინფორმაცია ბანკის სამეთვალყურეო საბჭოს, დირექტორატის და აქციონერთა შესახებ"/>
    <hyperlink ref="B15"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hyperlink ref="B16" display="საზედამხედველო კაპიტალი"/>
    <hyperlink ref="B18" display="საბალანსო უწყისისა და საზედამხედველო კაპიტალის ელემენტებს შორის კავშირები"/>
    <hyperlink ref="B20" display="საკრედიტო რისკის მიტიგაცია"/>
    <hyperlink ref="B19" display="საკრედიტო რისკის მიხედვით შეწონილი რისკის პოზიციები"/>
    <hyperlink ref="B21" display="სტანდარტიზებული მიდგომა - საკრედიტო რისკის მიტიგაციის ეფექტი"/>
    <hyperlink ref="B23" display="კონტრაგენტთან დაკავშირებული საკრედიტო რისკის მიხედვით შეწონილი რისკის პოზიციები"/>
    <hyperlink ref="B22" display="ლიკვიდობის გადაფარვის კოეფიციენტი"/>
    <hyperlink ref="B17" display="კაპიტალის ადეკვატურობის მოთხოვნები"/>
    <hyperlink ref="B24" display="ლევერიჯის კოეფიციენტი"/>
    <hyperlink ref="B25" display="წმინდა სტაბილური დაფინანსების კოეფიციენტი"/>
    <hyperlink ref="B26" display="რისკის პოზიციის ღირებულება ნარჩენი ვადიანობის  და რისკის კლასების მიხედვით"/>
    <hyperlink ref="B27" display="აქტივების, აქტივებზე მოსალოდნელი საკრედიტო ზარალის და ჩამოწერის განაწილება რისკის კლასების მიხედვით"/>
    <hyperlink ref="B28" display="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
    <hyperlink ref="B30" display="უმოქმედო სესხების ცვლილება"/>
    <hyperlink ref="B31" display="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
    <hyperlink ref="B32" display="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
    <hyperlink ref="B33" display="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
    <hyperlink ref="B34"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display="მოსალოდნელი საკრედიტო ზარალის ცვლილება სესხებზე და კორპორატიულ სავალო ფასიან ქაღალდებზე"/>
    <hyperlink ref="B35" display="ზოგადი და ხარისხობრივ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90" zoomScaleNormal="90" workbookViewId="0">
      <pane xSplit="1" ySplit="5" topLeftCell="B18" activePane="bottomRight" state="frozen"/>
      <selection activeCell="B2" sqref="B2"/>
      <selection pane="topRight" activeCell="B2" sqref="B2"/>
      <selection pane="bottomLeft" activeCell="B2" sqref="B2"/>
      <selection pane="bottomRight" activeCell="D33" sqref="D33"/>
    </sheetView>
  </sheetViews>
  <sheetFormatPr defaultRowHeight="15.75"/>
  <cols>
    <col min="1" max="1" width="9.5703125" style="32" bestFit="1" customWidth="1"/>
    <col min="2" max="2" width="88.42578125" style="29" customWidth="1"/>
    <col min="3" max="3" width="14.5703125" style="29" customWidth="1"/>
    <col min="4" max="6" width="15" style="15" customWidth="1"/>
    <col min="7" max="7" width="12.7109375" style="15" hidden="1" customWidth="1"/>
    <col min="8" max="8" width="6.7109375" customWidth="1"/>
    <col min="9" max="9" width="13.42578125" hidden="1" customWidth="1"/>
    <col min="10" max="11" width="9.42578125" hidden="1" customWidth="1"/>
    <col min="12" max="12" width="13" customWidth="1"/>
    <col min="13" max="13" width="6.7109375" customWidth="1"/>
    <col min="14" max="14" width="17.7109375" bestFit="1" customWidth="1"/>
    <col min="15" max="16" width="15.28515625" bestFit="1" customWidth="1"/>
  </cols>
  <sheetData>
    <row r="1" spans="1:12">
      <c r="A1" s="30" t="s">
        <v>108</v>
      </c>
      <c r="B1" s="575" t="str">
        <f>Info!C2</f>
        <v>სს "ბაზისბანკი"</v>
      </c>
    </row>
    <row r="2" spans="1:12">
      <c r="A2" s="30" t="s">
        <v>109</v>
      </c>
      <c r="B2" s="574">
        <v>45291</v>
      </c>
      <c r="C2" s="41"/>
      <c r="D2" s="31"/>
      <c r="E2" s="31"/>
      <c r="F2" s="31"/>
      <c r="G2" s="31"/>
      <c r="H2" s="14"/>
    </row>
    <row r="3" spans="1:12" ht="16.5" thickBot="1">
      <c r="A3" s="30"/>
      <c r="C3" s="41"/>
      <c r="D3" s="31"/>
      <c r="E3" s="31"/>
      <c r="F3" s="31"/>
      <c r="G3" s="31"/>
      <c r="H3" s="14"/>
    </row>
    <row r="4" spans="1:12" ht="16.5" customHeight="1" thickBot="1">
      <c r="A4" s="51" t="s">
        <v>189</v>
      </c>
      <c r="B4" s="159" t="s">
        <v>139</v>
      </c>
      <c r="C4" s="8" t="s">
        <v>687</v>
      </c>
      <c r="D4" s="8"/>
      <c r="E4" s="8"/>
      <c r="F4" s="8"/>
      <c r="G4" s="769"/>
      <c r="H4" s="14"/>
      <c r="I4" s="11" t="s">
        <v>688</v>
      </c>
      <c r="J4" s="10"/>
      <c r="K4" s="10"/>
      <c r="L4" s="9"/>
    </row>
    <row r="5" spans="1:12" ht="29.25" customHeight="1">
      <c r="A5" s="198" t="s">
        <v>25</v>
      </c>
      <c r="B5" s="199"/>
      <c r="C5" s="564" t="str">
        <f>INT((MONTH($B$2))/3)&amp;"Q"&amp;"-"&amp;YEAR($B$2)</f>
        <v>4Q-2023</v>
      </c>
      <c r="D5" s="564" t="str">
        <f>IF(INT(MONTH($B$2))=3,"4"&amp;"Q"&amp;"-"&amp;YEAR($B$2)-1,IF(INT(MONTH($B$2))=6,"1"&amp;"Q"&amp;"-"&amp;YEAR($B$2),IF(INT(MONTH($B$2))=9,"2"&amp;"Q"&amp;"-"&amp;YEAR($B$2),IF(INT(MONTH($B$2))=12,"3"&amp;"Q"&amp;"-"&amp;YEAR($B$2),0))))</f>
        <v>3Q-2023</v>
      </c>
      <c r="E5" s="564" t="str">
        <f>IF(INT(MONTH($B$2))=3,"3"&amp;"Q"&amp;"-"&amp;YEAR($B$2)-1,IF(INT(MONTH($B$2))=6,"4"&amp;"Q"&amp;"-"&amp;YEAR($B$2)-1,IF(INT(MONTH($B$2))=9,"1"&amp;"Q"&amp;"-"&amp;YEAR($B$2),IF(INT(MONTH($B$2))=12,"2"&amp;"Q"&amp;"-"&amp;YEAR($B$2),0))))</f>
        <v>2Q-2023</v>
      </c>
      <c r="F5" s="564" t="str">
        <f>IF(INT(MONTH($B$2))=3,"2"&amp;"Q"&amp;"-"&amp;YEAR($B$2)-1,IF(INT(MONTH($B$2))=6,"3"&amp;"Q"&amp;"-"&amp;YEAR($B$2)-1,IF(INT(MONTH($B$2))=9,"4"&amp;"Q"&amp;"-"&amp;YEAR($B$2)-1,IF(INT(MONTH($B$2))=12,"1"&amp;"Q"&amp;"-"&amp;YEAR($B$2),0))))</f>
        <v>1Q-2023</v>
      </c>
      <c r="G5" s="571" t="str">
        <f>IF(INT(MONTH($B$2))=3,"1"&amp;"Q"&amp;"-"&amp;YEAR($B$2)-1,IF(INT(MONTH($B$2))=6,"2"&amp;"Q"&amp;"-"&amp;YEAR($B$2)-1,IF(INT(MONTH($B$2))=9,"3"&amp;"Q"&amp;"-"&amp;YEAR($B$2)-1,IF(INT(MONTH($B$2))=12,"4"&amp;"Q"&amp;"-"&amp;YEAR($B$2)-1,0))))</f>
        <v>4Q-2022</v>
      </c>
      <c r="H5" s="572"/>
      <c r="I5" s="573" t="str">
        <f>D5</f>
        <v>3Q-2023</v>
      </c>
      <c r="J5" s="564" t="str">
        <f t="shared" ref="J5:L5" si="0">E5</f>
        <v>2Q-2023</v>
      </c>
      <c r="K5" s="564" t="str">
        <f t="shared" si="0"/>
        <v>1Q-2023</v>
      </c>
      <c r="L5" s="571" t="str">
        <f t="shared" si="0"/>
        <v>4Q-2022</v>
      </c>
    </row>
    <row r="6" spans="1:12" ht="15">
      <c r="A6" s="319"/>
      <c r="B6" s="320" t="s">
        <v>106</v>
      </c>
      <c r="C6" s="200"/>
      <c r="D6" s="200"/>
      <c r="E6" s="200"/>
      <c r="F6" s="200"/>
      <c r="G6" s="201"/>
      <c r="I6" s="509"/>
      <c r="J6" s="200"/>
      <c r="K6" s="200"/>
      <c r="L6" s="201"/>
    </row>
    <row r="7" spans="1:12" ht="15">
      <c r="A7" s="319"/>
      <c r="B7" s="321" t="s">
        <v>110</v>
      </c>
      <c r="C7" s="200"/>
      <c r="D7" s="200"/>
      <c r="E7" s="200"/>
      <c r="F7" s="200"/>
      <c r="G7" s="201"/>
      <c r="I7" s="509"/>
      <c r="J7" s="200"/>
      <c r="K7" s="200"/>
      <c r="L7" s="201"/>
    </row>
    <row r="8" spans="1:12" ht="15">
      <c r="A8" s="309">
        <v>1</v>
      </c>
      <c r="B8" s="310" t="s">
        <v>22</v>
      </c>
      <c r="C8" s="322">
        <v>476428970.03999996</v>
      </c>
      <c r="D8" s="526">
        <v>453154210.89000005</v>
      </c>
      <c r="E8" s="526">
        <v>445115335.93825936</v>
      </c>
      <c r="F8" s="526">
        <v>429272896.98155671</v>
      </c>
      <c r="G8" s="323"/>
      <c r="I8" s="510"/>
      <c r="J8" s="511"/>
      <c r="K8" s="511"/>
      <c r="L8" s="512">
        <v>353868369.53200006</v>
      </c>
    </row>
    <row r="9" spans="1:12" ht="15">
      <c r="A9" s="309">
        <v>2</v>
      </c>
      <c r="B9" s="310" t="s">
        <v>86</v>
      </c>
      <c r="C9" s="322">
        <v>476428970.03999996</v>
      </c>
      <c r="D9" s="526">
        <v>453154210.89000005</v>
      </c>
      <c r="E9" s="526">
        <v>445115335.93825936</v>
      </c>
      <c r="F9" s="526">
        <v>429272896.98155671</v>
      </c>
      <c r="G9" s="323"/>
      <c r="I9" s="510"/>
      <c r="J9" s="511"/>
      <c r="K9" s="511"/>
      <c r="L9" s="512">
        <v>353868369.53200006</v>
      </c>
    </row>
    <row r="10" spans="1:12" ht="15">
      <c r="A10" s="309">
        <v>3</v>
      </c>
      <c r="B10" s="310" t="s">
        <v>85</v>
      </c>
      <c r="C10" s="322">
        <v>573361921.24000001</v>
      </c>
      <c r="D10" s="526">
        <v>534751119.29000008</v>
      </c>
      <c r="E10" s="526">
        <v>521874873.93825936</v>
      </c>
      <c r="F10" s="526">
        <v>504197472.98155671</v>
      </c>
      <c r="G10" s="323"/>
      <c r="I10" s="510"/>
      <c r="J10" s="511"/>
      <c r="K10" s="511"/>
      <c r="L10" s="512">
        <v>436746681.14451784</v>
      </c>
    </row>
    <row r="11" spans="1:12" ht="15">
      <c r="A11" s="309">
        <v>4</v>
      </c>
      <c r="B11" s="310" t="s">
        <v>334</v>
      </c>
      <c r="C11" s="322">
        <v>368524978.06736279</v>
      </c>
      <c r="D11" s="526">
        <v>341302614.29620999</v>
      </c>
      <c r="E11" s="526">
        <v>325364451.34217179</v>
      </c>
      <c r="F11" s="526">
        <v>306903183.16884702</v>
      </c>
      <c r="G11" s="323"/>
      <c r="I11" s="510"/>
      <c r="J11" s="511"/>
      <c r="K11" s="511"/>
      <c r="L11" s="512">
        <v>248652141.11535713</v>
      </c>
    </row>
    <row r="12" spans="1:12" ht="15">
      <c r="A12" s="309">
        <v>5</v>
      </c>
      <c r="B12" s="310" t="s">
        <v>335</v>
      </c>
      <c r="C12" s="322">
        <v>442485079.25660384</v>
      </c>
      <c r="D12" s="526">
        <v>408828981.37057674</v>
      </c>
      <c r="E12" s="526">
        <v>389479131.5761655</v>
      </c>
      <c r="F12" s="526">
        <v>367956986.64638191</v>
      </c>
      <c r="G12" s="323"/>
      <c r="I12" s="510"/>
      <c r="J12" s="511"/>
      <c r="K12" s="511"/>
      <c r="L12" s="512">
        <v>309104892.09775269</v>
      </c>
    </row>
    <row r="13" spans="1:12" ht="15">
      <c r="A13" s="309">
        <v>6</v>
      </c>
      <c r="B13" s="310" t="s">
        <v>336</v>
      </c>
      <c r="C13" s="322">
        <v>540631473.86406767</v>
      </c>
      <c r="D13" s="526">
        <v>498428854.0397352</v>
      </c>
      <c r="E13" s="526">
        <v>474572995.43655455</v>
      </c>
      <c r="F13" s="526">
        <v>448989062.99321705</v>
      </c>
      <c r="G13" s="323"/>
      <c r="I13" s="510"/>
      <c r="J13" s="511"/>
      <c r="K13" s="511"/>
      <c r="L13" s="512">
        <v>405940588.30038774</v>
      </c>
    </row>
    <row r="14" spans="1:12" ht="15">
      <c r="A14" s="319"/>
      <c r="B14" s="320" t="s">
        <v>338</v>
      </c>
      <c r="C14" s="200"/>
      <c r="D14" s="527"/>
      <c r="E14" s="527"/>
      <c r="F14" s="527"/>
      <c r="G14" s="201"/>
      <c r="I14" s="509"/>
      <c r="J14" s="200"/>
      <c r="K14" s="200"/>
      <c r="L14" s="201"/>
    </row>
    <row r="15" spans="1:12" ht="21.95" customHeight="1">
      <c r="A15" s="309">
        <v>7</v>
      </c>
      <c r="B15" s="310" t="s">
        <v>337</v>
      </c>
      <c r="C15" s="324">
        <v>3155793562.1569538</v>
      </c>
      <c r="D15" s="526">
        <v>2847680770.9680362</v>
      </c>
      <c r="E15" s="526">
        <v>2783281499.5093827</v>
      </c>
      <c r="F15" s="526">
        <v>2652872730.29913</v>
      </c>
      <c r="G15" s="323"/>
      <c r="I15" s="510"/>
      <c r="J15" s="511"/>
      <c r="K15" s="511"/>
      <c r="L15" s="512">
        <v>2707679752.2420011</v>
      </c>
    </row>
    <row r="16" spans="1:12" ht="15">
      <c r="A16" s="319"/>
      <c r="B16" s="320" t="s">
        <v>341</v>
      </c>
      <c r="C16" s="200"/>
      <c r="D16" s="200"/>
      <c r="E16" s="200"/>
      <c r="F16" s="200"/>
      <c r="G16" s="201"/>
      <c r="I16" s="509"/>
      <c r="J16" s="200"/>
      <c r="K16" s="200"/>
      <c r="L16" s="201"/>
    </row>
    <row r="17" spans="1:16" s="16" customFormat="1" ht="15">
      <c r="A17" s="309"/>
      <c r="B17" s="321" t="s">
        <v>326</v>
      </c>
      <c r="C17" s="200"/>
      <c r="D17" s="200"/>
      <c r="E17" s="200"/>
      <c r="F17" s="200"/>
      <c r="G17" s="201"/>
      <c r="I17" s="509"/>
      <c r="J17" s="200"/>
      <c r="K17" s="200"/>
      <c r="L17" s="201"/>
    </row>
    <row r="18" spans="1:16" ht="15">
      <c r="A18" s="308">
        <v>8</v>
      </c>
      <c r="B18" s="325" t="s">
        <v>332</v>
      </c>
      <c r="C18" s="555">
        <v>0.15096962480472437</v>
      </c>
      <c r="D18" s="531">
        <v>0.15913097265321474</v>
      </c>
      <c r="E18" s="531">
        <v>0.15992465584840096</v>
      </c>
      <c r="F18" s="531">
        <v>0.16181435772576741</v>
      </c>
      <c r="G18" s="334"/>
      <c r="I18" s="513"/>
      <c r="J18" s="514"/>
      <c r="K18" s="514"/>
      <c r="L18" s="533">
        <v>0.13069062884522867</v>
      </c>
      <c r="N18" s="584"/>
      <c r="O18" s="584"/>
      <c r="P18" s="584"/>
    </row>
    <row r="19" spans="1:16" ht="15" customHeight="1">
      <c r="A19" s="308">
        <v>9</v>
      </c>
      <c r="B19" s="325" t="s">
        <v>331</v>
      </c>
      <c r="C19" s="555">
        <v>0.15096962480472437</v>
      </c>
      <c r="D19" s="531">
        <v>0.15913097265321474</v>
      </c>
      <c r="E19" s="531">
        <v>0.15992465584840096</v>
      </c>
      <c r="F19" s="531">
        <v>0.16181435772576741</v>
      </c>
      <c r="G19" s="334"/>
      <c r="I19" s="513"/>
      <c r="J19" s="514"/>
      <c r="K19" s="514"/>
      <c r="L19" s="533">
        <v>0.13069062884522867</v>
      </c>
      <c r="N19" s="584"/>
      <c r="O19" s="584"/>
      <c r="P19" s="584"/>
    </row>
    <row r="20" spans="1:16" ht="15">
      <c r="A20" s="308">
        <v>10</v>
      </c>
      <c r="B20" s="325" t="s">
        <v>333</v>
      </c>
      <c r="C20" s="555">
        <v>0.18168549683209087</v>
      </c>
      <c r="D20" s="531">
        <v>0.18778478428543013</v>
      </c>
      <c r="E20" s="531">
        <v>0.18750344657205956</v>
      </c>
      <c r="F20" s="531">
        <v>0.19005716603853248</v>
      </c>
      <c r="G20" s="334"/>
      <c r="I20" s="513"/>
      <c r="J20" s="514"/>
      <c r="K20" s="514"/>
      <c r="L20" s="533">
        <v>0.16129923813290134</v>
      </c>
      <c r="N20" s="584"/>
      <c r="O20" s="584"/>
      <c r="P20" s="584"/>
    </row>
    <row r="21" spans="1:16" ht="15">
      <c r="A21" s="308">
        <v>11</v>
      </c>
      <c r="B21" s="310" t="s">
        <v>334</v>
      </c>
      <c r="C21" s="555">
        <v>0.11677727671624996</v>
      </c>
      <c r="D21" s="531">
        <v>0.11985283525308496</v>
      </c>
      <c r="E21" s="531">
        <v>0.11689958468071761</v>
      </c>
      <c r="F21" s="531">
        <v>0.115687111433439</v>
      </c>
      <c r="G21" s="334"/>
      <c r="I21" s="513"/>
      <c r="J21" s="514"/>
      <c r="K21" s="514"/>
      <c r="L21" s="533">
        <v>9.1832182483718494E-2</v>
      </c>
      <c r="N21" s="584"/>
      <c r="O21" s="584"/>
      <c r="P21" s="584"/>
    </row>
    <row r="22" spans="1:16" ht="15">
      <c r="A22" s="308">
        <v>12</v>
      </c>
      <c r="B22" s="310" t="s">
        <v>335</v>
      </c>
      <c r="C22" s="555">
        <v>0.1402135692786475</v>
      </c>
      <c r="D22" s="531">
        <v>0.14356559398741878</v>
      </c>
      <c r="E22" s="531">
        <v>0.13993522812723763</v>
      </c>
      <c r="F22" s="531">
        <v>0.13870133400816864</v>
      </c>
      <c r="G22" s="334"/>
      <c r="I22" s="513"/>
      <c r="J22" s="514"/>
      <c r="K22" s="514"/>
      <c r="L22" s="533">
        <v>0.11415858608899705</v>
      </c>
      <c r="N22" s="584"/>
      <c r="O22" s="584"/>
      <c r="P22" s="584"/>
    </row>
    <row r="23" spans="1:16" ht="15">
      <c r="A23" s="308">
        <v>13</v>
      </c>
      <c r="B23" s="310" t="s">
        <v>336</v>
      </c>
      <c r="C23" s="555">
        <v>0.17131395422917062</v>
      </c>
      <c r="D23" s="531">
        <v>0.17502975021680539</v>
      </c>
      <c r="E23" s="531">
        <v>0.17050844318844821</v>
      </c>
      <c r="F23" s="531">
        <v>0.16924636371176027</v>
      </c>
      <c r="G23" s="334"/>
      <c r="I23" s="513"/>
      <c r="J23" s="514"/>
      <c r="K23" s="514"/>
      <c r="L23" s="533">
        <v>0.14992193517873101</v>
      </c>
      <c r="N23" s="584"/>
      <c r="O23" s="584"/>
      <c r="P23" s="584"/>
    </row>
    <row r="24" spans="1:16" ht="15">
      <c r="A24" s="319"/>
      <c r="B24" s="320" t="s">
        <v>6</v>
      </c>
      <c r="C24" s="556"/>
      <c r="D24" s="200"/>
      <c r="E24" s="200"/>
      <c r="F24" s="200"/>
      <c r="G24" s="201"/>
      <c r="I24" s="509"/>
      <c r="J24" s="200"/>
      <c r="K24" s="200"/>
      <c r="L24" s="534"/>
    </row>
    <row r="25" spans="1:16" ht="15" customHeight="1">
      <c r="A25" s="326">
        <v>14</v>
      </c>
      <c r="B25" s="327" t="s">
        <v>7</v>
      </c>
      <c r="C25" s="530">
        <v>9.8211175855056995E-2</v>
      </c>
      <c r="D25" s="528">
        <v>9.7355388790294525E-2</v>
      </c>
      <c r="E25" s="528">
        <v>9.5775556145357515E-2</v>
      </c>
      <c r="F25" s="528">
        <v>9.7250282539715349E-2</v>
      </c>
      <c r="G25" s="330"/>
      <c r="I25" s="515"/>
      <c r="J25" s="516"/>
      <c r="K25" s="516"/>
      <c r="L25" s="535">
        <v>9.1266188127651721E-2</v>
      </c>
      <c r="N25" s="584"/>
      <c r="O25" s="584"/>
      <c r="P25" s="584"/>
    </row>
    <row r="26" spans="1:16" ht="15">
      <c r="A26" s="326">
        <v>15</v>
      </c>
      <c r="B26" s="327" t="s">
        <v>8</v>
      </c>
      <c r="C26" s="530">
        <v>5.4247427594864069E-2</v>
      </c>
      <c r="D26" s="528">
        <v>5.4186647043338358E-2</v>
      </c>
      <c r="E26" s="528">
        <v>5.3520754469327213E-2</v>
      </c>
      <c r="F26" s="528">
        <v>5.4181945783370683E-2</v>
      </c>
      <c r="G26" s="330"/>
      <c r="I26" s="515"/>
      <c r="J26" s="516"/>
      <c r="K26" s="516"/>
      <c r="L26" s="535">
        <v>4.937120260348446E-2</v>
      </c>
      <c r="N26" s="584"/>
      <c r="O26" s="584"/>
      <c r="P26" s="584"/>
    </row>
    <row r="27" spans="1:16" ht="15">
      <c r="A27" s="326">
        <v>16</v>
      </c>
      <c r="B27" s="327" t="s">
        <v>9</v>
      </c>
      <c r="C27" s="530">
        <v>2.4338494608996581E-2</v>
      </c>
      <c r="D27" s="528">
        <v>2.1806802432076708E-2</v>
      </c>
      <c r="E27" s="528">
        <v>2.1822665246928108E-2</v>
      </c>
      <c r="F27" s="528">
        <v>2.3060328584408905E-2</v>
      </c>
      <c r="G27" s="330"/>
      <c r="I27" s="515"/>
      <c r="J27" s="516"/>
      <c r="K27" s="516"/>
      <c r="L27" s="535">
        <v>5.0387587857642226E-2</v>
      </c>
      <c r="N27" s="584"/>
      <c r="O27" s="584"/>
      <c r="P27" s="584"/>
    </row>
    <row r="28" spans="1:16" ht="15">
      <c r="A28" s="326">
        <v>17</v>
      </c>
      <c r="B28" s="327" t="s">
        <v>140</v>
      </c>
      <c r="C28" s="530">
        <v>4.3963748260192934E-2</v>
      </c>
      <c r="D28" s="528">
        <v>4.3168741746956167E-2</v>
      </c>
      <c r="E28" s="528">
        <v>4.225480167603031E-2</v>
      </c>
      <c r="F28" s="528">
        <v>4.3068336756344673E-2</v>
      </c>
      <c r="G28" s="330"/>
      <c r="I28" s="515"/>
      <c r="J28" s="516"/>
      <c r="K28" s="516"/>
      <c r="L28" s="535">
        <v>4.1894985524167254E-2</v>
      </c>
      <c r="N28" s="584"/>
      <c r="O28" s="584"/>
      <c r="P28" s="584"/>
    </row>
    <row r="29" spans="1:16" ht="15">
      <c r="A29" s="326">
        <v>18</v>
      </c>
      <c r="B29" s="327" t="s">
        <v>10</v>
      </c>
      <c r="C29" s="530">
        <v>2.2515049406805765E-2</v>
      </c>
      <c r="D29" s="528">
        <v>1.9907761911036083E-2</v>
      </c>
      <c r="E29" s="528">
        <v>2.0036965276823311E-2</v>
      </c>
      <c r="F29" s="528">
        <v>1.8635486704430649E-2</v>
      </c>
      <c r="G29" s="330"/>
      <c r="I29" s="515"/>
      <c r="J29" s="516"/>
      <c r="K29" s="516"/>
      <c r="L29" s="535">
        <v>1.9922541555318751E-2</v>
      </c>
      <c r="N29" s="584"/>
      <c r="O29" s="584"/>
      <c r="P29" s="584"/>
    </row>
    <row r="30" spans="1:16" ht="15">
      <c r="A30" s="326">
        <v>19</v>
      </c>
      <c r="B30" s="327" t="s">
        <v>11</v>
      </c>
      <c r="C30" s="530">
        <v>0.15227680314405592</v>
      </c>
      <c r="D30" s="528">
        <v>0.13406327033247054</v>
      </c>
      <c r="E30" s="528">
        <v>0.13604871275995889</v>
      </c>
      <c r="F30" s="528">
        <v>0.12867660233168166</v>
      </c>
      <c r="G30" s="330"/>
      <c r="I30" s="515"/>
      <c r="J30" s="516"/>
      <c r="K30" s="516"/>
      <c r="L30" s="535">
        <v>0.162431595069993</v>
      </c>
      <c r="N30" s="584"/>
      <c r="O30" s="584"/>
      <c r="P30" s="584"/>
    </row>
    <row r="31" spans="1:16" ht="15">
      <c r="A31" s="319"/>
      <c r="B31" s="320" t="s">
        <v>12</v>
      </c>
      <c r="C31" s="529"/>
      <c r="D31" s="529"/>
      <c r="E31" s="529"/>
      <c r="F31" s="529"/>
      <c r="G31" s="201"/>
      <c r="I31" s="509"/>
      <c r="J31" s="200"/>
      <c r="K31" s="200"/>
      <c r="L31" s="534"/>
    </row>
    <row r="32" spans="1:16" ht="15">
      <c r="A32" s="326">
        <v>20</v>
      </c>
      <c r="B32" s="327" t="s">
        <v>13</v>
      </c>
      <c r="C32" s="530">
        <v>3.6423211350659464E-2</v>
      </c>
      <c r="D32" s="528">
        <v>3.7242193833393861E-2</v>
      </c>
      <c r="E32" s="528">
        <v>3.6603522915351565E-2</v>
      </c>
      <c r="F32" s="528">
        <v>3.858266334059815E-2</v>
      </c>
      <c r="G32" s="330"/>
      <c r="I32" s="515"/>
      <c r="J32" s="516"/>
      <c r="K32" s="516"/>
      <c r="L32" s="535">
        <v>3.3318541790872701E-2</v>
      </c>
      <c r="N32" s="584"/>
      <c r="O32" s="584"/>
      <c r="P32" s="584"/>
    </row>
    <row r="33" spans="1:17" ht="15" customHeight="1">
      <c r="A33" s="326">
        <v>21</v>
      </c>
      <c r="B33" s="327" t="s">
        <v>701</v>
      </c>
      <c r="C33" s="530">
        <v>1.3021104553201712E-2</v>
      </c>
      <c r="D33" s="528">
        <v>1.329917257424631E-2</v>
      </c>
      <c r="E33" s="528">
        <v>1.4909994646560983E-2</v>
      </c>
      <c r="F33" s="528">
        <v>1.6273993068893832E-2</v>
      </c>
      <c r="G33" s="330"/>
      <c r="I33" s="515"/>
      <c r="J33" s="516"/>
      <c r="K33" s="516"/>
      <c r="L33" s="535">
        <v>3.6136499929468366E-2</v>
      </c>
      <c r="N33" s="584"/>
      <c r="O33" s="584"/>
      <c r="P33" s="584"/>
    </row>
    <row r="34" spans="1:17" ht="15">
      <c r="A34" s="326">
        <v>22</v>
      </c>
      <c r="B34" s="327" t="s">
        <v>14</v>
      </c>
      <c r="C34" s="530">
        <v>0.47768658995782459</v>
      </c>
      <c r="D34" s="528">
        <v>0.4895533411455909</v>
      </c>
      <c r="E34" s="528">
        <v>0.49800161154736583</v>
      </c>
      <c r="F34" s="528">
        <v>0.4632643707926784</v>
      </c>
      <c r="G34" s="330"/>
      <c r="I34" s="515"/>
      <c r="J34" s="516"/>
      <c r="K34" s="516"/>
      <c r="L34" s="535">
        <v>0.46920009887067432</v>
      </c>
      <c r="N34" s="584"/>
      <c r="O34" s="584"/>
      <c r="P34" s="584"/>
    </row>
    <row r="35" spans="1:17" ht="15" customHeight="1">
      <c r="A35" s="326">
        <v>23</v>
      </c>
      <c r="B35" s="327" t="s">
        <v>15</v>
      </c>
      <c r="C35" s="530">
        <v>0.44708031131754566</v>
      </c>
      <c r="D35" s="528">
        <v>0.44100488039545699</v>
      </c>
      <c r="E35" s="528">
        <v>0.44537867759907968</v>
      </c>
      <c r="F35" s="528">
        <v>0.42704763400868972</v>
      </c>
      <c r="G35" s="330"/>
      <c r="I35" s="515"/>
      <c r="J35" s="516"/>
      <c r="K35" s="516"/>
      <c r="L35" s="535">
        <v>0.44182227044422084</v>
      </c>
      <c r="N35" s="584"/>
      <c r="O35" s="584"/>
      <c r="P35" s="584"/>
    </row>
    <row r="36" spans="1:17" ht="15">
      <c r="A36" s="326">
        <v>24</v>
      </c>
      <c r="B36" s="327" t="s">
        <v>16</v>
      </c>
      <c r="C36" s="530">
        <v>0.19101772653178514</v>
      </c>
      <c r="D36" s="528">
        <v>9.6988480949989228E-2</v>
      </c>
      <c r="E36" s="528">
        <v>7.6122517113249674E-2</v>
      </c>
      <c r="F36" s="528">
        <v>-2.517338370007453E-2</v>
      </c>
      <c r="G36" s="330"/>
      <c r="I36" s="515"/>
      <c r="J36" s="516"/>
      <c r="K36" s="516"/>
      <c r="L36" s="535">
        <v>0.65486642979395582</v>
      </c>
      <c r="N36" s="584"/>
      <c r="O36" s="584"/>
      <c r="P36" s="584"/>
    </row>
    <row r="37" spans="1:17" ht="15" customHeight="1">
      <c r="A37" s="319"/>
      <c r="B37" s="320" t="s">
        <v>17</v>
      </c>
      <c r="C37" s="529"/>
      <c r="D37" s="529"/>
      <c r="E37" s="529"/>
      <c r="F37" s="529"/>
      <c r="G37" s="201"/>
      <c r="I37" s="509"/>
      <c r="J37" s="200"/>
      <c r="K37" s="200"/>
      <c r="L37" s="534"/>
    </row>
    <row r="38" spans="1:17" ht="15" customHeight="1">
      <c r="A38" s="326">
        <v>25</v>
      </c>
      <c r="B38" s="327" t="s">
        <v>18</v>
      </c>
      <c r="C38" s="530">
        <v>0.15956233480727589</v>
      </c>
      <c r="D38" s="530">
        <v>0.1891602333928139</v>
      </c>
      <c r="E38" s="530">
        <v>0.21283484054922294</v>
      </c>
      <c r="F38" s="530">
        <v>0.22852586682782783</v>
      </c>
      <c r="G38" s="331"/>
      <c r="I38" s="518"/>
      <c r="J38" s="519"/>
      <c r="K38" s="519"/>
      <c r="L38" s="536">
        <v>0.21468270272784282</v>
      </c>
      <c r="N38" s="584"/>
      <c r="O38" s="584"/>
      <c r="P38" s="584"/>
    </row>
    <row r="39" spans="1:17" ht="15" customHeight="1">
      <c r="A39" s="326">
        <v>26</v>
      </c>
      <c r="B39" s="327" t="s">
        <v>19</v>
      </c>
      <c r="C39" s="530">
        <v>0.52432271008236597</v>
      </c>
      <c r="D39" s="530">
        <v>0.53288711483076001</v>
      </c>
      <c r="E39" s="530">
        <v>0.54280657846636404</v>
      </c>
      <c r="F39" s="530">
        <v>0.52401909535378832</v>
      </c>
      <c r="G39" s="331"/>
      <c r="I39" s="518"/>
      <c r="J39" s="519"/>
      <c r="K39" s="519"/>
      <c r="L39" s="536">
        <v>0.53686488733228444</v>
      </c>
      <c r="N39" s="584"/>
      <c r="O39" s="584"/>
      <c r="P39" s="584"/>
    </row>
    <row r="40" spans="1:17" ht="15" customHeight="1">
      <c r="A40" s="326">
        <v>27</v>
      </c>
      <c r="B40" s="328" t="s">
        <v>20</v>
      </c>
      <c r="C40" s="530">
        <v>0.2220491231543272</v>
      </c>
      <c r="D40" s="530">
        <v>0.24273818892988661</v>
      </c>
      <c r="E40" s="530">
        <v>0.25144611573216824</v>
      </c>
      <c r="F40" s="530">
        <v>0.26450615024787827</v>
      </c>
      <c r="G40" s="331"/>
      <c r="I40" s="518"/>
      <c r="J40" s="519"/>
      <c r="K40" s="519"/>
      <c r="L40" s="536">
        <v>0.2896285036871184</v>
      </c>
      <c r="N40" s="584"/>
      <c r="O40" s="584"/>
      <c r="P40" s="584"/>
    </row>
    <row r="41" spans="1:17" ht="15" customHeight="1">
      <c r="A41" s="332"/>
      <c r="B41" s="320" t="s">
        <v>248</v>
      </c>
      <c r="C41" s="200"/>
      <c r="D41" s="200"/>
      <c r="E41" s="200"/>
      <c r="F41" s="200"/>
      <c r="G41" s="201"/>
      <c r="I41" s="509"/>
      <c r="J41" s="200"/>
      <c r="K41" s="200"/>
      <c r="L41" s="201"/>
    </row>
    <row r="42" spans="1:17" ht="15" customHeight="1">
      <c r="A42" s="326">
        <v>28</v>
      </c>
      <c r="B42" s="374" t="s">
        <v>241</v>
      </c>
      <c r="C42" s="656">
        <v>658773305.30141282</v>
      </c>
      <c r="D42" s="328">
        <v>693418691.63684762</v>
      </c>
      <c r="E42" s="328">
        <v>653298128.05857146</v>
      </c>
      <c r="F42" s="328">
        <v>730656890.64891779</v>
      </c>
      <c r="G42" s="331"/>
      <c r="I42" s="518"/>
      <c r="J42" s="519"/>
      <c r="K42" s="519"/>
      <c r="L42" s="520">
        <v>726302301.68641913</v>
      </c>
      <c r="N42" s="559"/>
      <c r="O42" s="559"/>
      <c r="P42" s="559"/>
      <c r="Q42" s="583"/>
    </row>
    <row r="43" spans="1:17" ht="15">
      <c r="A43" s="326">
        <v>29</v>
      </c>
      <c r="B43" s="327" t="s">
        <v>242</v>
      </c>
      <c r="C43" s="656">
        <v>531016682.68527639</v>
      </c>
      <c r="D43" s="329">
        <v>553633699.96863961</v>
      </c>
      <c r="E43" s="329">
        <v>543844990.14697814</v>
      </c>
      <c r="F43" s="329">
        <v>565012263.88243473</v>
      </c>
      <c r="G43" s="330"/>
      <c r="I43" s="515"/>
      <c r="J43" s="516"/>
      <c r="K43" s="516"/>
      <c r="L43" s="517">
        <v>569761251.71734321</v>
      </c>
      <c r="N43" s="559"/>
      <c r="O43" s="559"/>
      <c r="P43" s="559"/>
      <c r="Q43" s="583"/>
    </row>
    <row r="44" spans="1:17" ht="15">
      <c r="A44" s="370">
        <v>30</v>
      </c>
      <c r="B44" s="371" t="s">
        <v>240</v>
      </c>
      <c r="C44" s="658">
        <v>1.2283510532087381</v>
      </c>
      <c r="D44" s="530">
        <v>1.2549761314975569</v>
      </c>
      <c r="E44" s="530">
        <v>1.2046968252518779</v>
      </c>
      <c r="F44" s="530">
        <v>1.2952764870190561</v>
      </c>
      <c r="G44" s="331"/>
      <c r="I44" s="518"/>
      <c r="J44" s="519"/>
      <c r="K44" s="519"/>
      <c r="L44" s="536">
        <v>1.2747485012314166</v>
      </c>
      <c r="N44" s="584"/>
      <c r="O44" s="584"/>
      <c r="P44" s="584"/>
    </row>
    <row r="45" spans="1:17" ht="15">
      <c r="A45" s="370"/>
      <c r="B45" s="320" t="s">
        <v>342</v>
      </c>
      <c r="C45" s="200"/>
      <c r="D45" s="200"/>
      <c r="E45" s="200"/>
      <c r="F45" s="200"/>
      <c r="G45" s="201"/>
      <c r="I45" s="509"/>
      <c r="J45" s="200"/>
      <c r="K45" s="200"/>
      <c r="L45" s="201"/>
    </row>
    <row r="46" spans="1:17" ht="15">
      <c r="A46" s="370">
        <v>31</v>
      </c>
      <c r="B46" s="371" t="s">
        <v>349</v>
      </c>
      <c r="C46" s="657">
        <v>2236886567.776</v>
      </c>
      <c r="D46" s="372">
        <v>2236886567.776</v>
      </c>
      <c r="E46" s="372">
        <v>2072090070.0900011</v>
      </c>
      <c r="F46" s="372">
        <v>2033624664.8786902</v>
      </c>
      <c r="G46" s="373"/>
      <c r="I46" s="521"/>
      <c r="J46" s="522"/>
      <c r="K46" s="522"/>
      <c r="L46" s="373">
        <v>1987353357.9511101</v>
      </c>
      <c r="N46" s="559"/>
      <c r="O46" s="559"/>
      <c r="P46" s="559"/>
    </row>
    <row r="47" spans="1:17" ht="15">
      <c r="A47" s="370">
        <v>32</v>
      </c>
      <c r="B47" s="371" t="s">
        <v>362</v>
      </c>
      <c r="C47" s="657">
        <v>1869814470.9814999</v>
      </c>
      <c r="D47" s="372">
        <v>1869814470.9814999</v>
      </c>
      <c r="E47" s="372">
        <v>1852086892.4175873</v>
      </c>
      <c r="F47" s="372">
        <v>1740059699.9054127</v>
      </c>
      <c r="G47" s="373"/>
      <c r="I47" s="521"/>
      <c r="J47" s="522"/>
      <c r="K47" s="522"/>
      <c r="L47" s="373">
        <v>1636363690.754997</v>
      </c>
      <c r="N47" s="559"/>
      <c r="O47" s="559"/>
      <c r="P47" s="559"/>
    </row>
    <row r="48" spans="1:17" thickBot="1">
      <c r="A48" s="95">
        <v>33</v>
      </c>
      <c r="B48" s="171" t="s">
        <v>376</v>
      </c>
      <c r="C48" s="659">
        <v>1.1963147159738352</v>
      </c>
      <c r="D48" s="532">
        <v>1.1963147159738352</v>
      </c>
      <c r="E48" s="532">
        <v>1.1187866393164938</v>
      </c>
      <c r="F48" s="532">
        <v>1.1687097086319713</v>
      </c>
      <c r="G48" s="172"/>
      <c r="I48" s="523"/>
      <c r="J48" s="524"/>
      <c r="K48" s="524"/>
      <c r="L48" s="537">
        <v>1.2144936783791451</v>
      </c>
      <c r="N48" s="584"/>
      <c r="O48" s="584"/>
      <c r="P48" s="584"/>
    </row>
    <row r="49" spans="1:7">
      <c r="A49" s="33"/>
    </row>
    <row r="50" spans="1:7" ht="39.75">
      <c r="B50" s="35" t="s">
        <v>696</v>
      </c>
    </row>
    <row r="51" spans="1:7" ht="65.25">
      <c r="B51" s="239" t="s">
        <v>247</v>
      </c>
      <c r="D51" s="221"/>
      <c r="E51" s="221"/>
      <c r="F51" s="221"/>
      <c r="G51" s="221"/>
    </row>
  </sheetData>
  <mergeCells count="2">
    <mergeCell ref="I4:L4"/>
    <mergeCell ref="C4: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115" zoomScaleNormal="115" workbookViewId="0">
      <selection activeCell="B2" sqref="B2"/>
    </sheetView>
  </sheetViews>
  <sheetFormatPr defaultRowHeight="11.25"/>
  <cols>
    <col min="1" max="1" width="8.7109375" style="37"/>
    <col min="2" max="2" width="56.28515625" style="582" customWidth="1"/>
    <col min="3" max="5" width="11.7109375" style="539" bestFit="1" customWidth="1"/>
    <col min="6" max="8" width="13.140625" style="539" customWidth="1"/>
    <col min="9" max="16384" width="9.140625" style="25"/>
  </cols>
  <sheetData>
    <row r="1" spans="1:8">
      <c r="A1" s="576" t="s">
        <v>108</v>
      </c>
      <c r="B1" s="577" t="str">
        <f>Info!C2</f>
        <v>სს "ბაზისბანკი"</v>
      </c>
      <c r="C1" s="578"/>
    </row>
    <row r="2" spans="1:8">
      <c r="A2" s="576" t="s">
        <v>109</v>
      </c>
      <c r="B2" s="579">
        <f>'1. key ratios'!B2</f>
        <v>45291</v>
      </c>
      <c r="C2" s="580"/>
      <c r="D2" s="541"/>
      <c r="E2" s="541"/>
      <c r="F2" s="541"/>
      <c r="G2" s="541"/>
      <c r="H2" s="541"/>
    </row>
    <row r="3" spans="1:8" ht="12" thickBot="1">
      <c r="A3" s="576"/>
      <c r="B3" s="581"/>
      <c r="C3" s="580"/>
      <c r="D3" s="541"/>
      <c r="E3" s="541"/>
      <c r="F3" s="541"/>
      <c r="G3" s="541"/>
      <c r="H3" s="541"/>
    </row>
    <row r="4" spans="1:8" ht="21" customHeight="1">
      <c r="A4" s="4" t="s">
        <v>25</v>
      </c>
      <c r="B4" s="2" t="s">
        <v>521</v>
      </c>
      <c r="C4" s="770" t="s">
        <v>114</v>
      </c>
      <c r="D4" s="770"/>
      <c r="E4" s="770"/>
      <c r="F4" s="770" t="s">
        <v>115</v>
      </c>
      <c r="G4" s="770"/>
      <c r="H4" s="771"/>
    </row>
    <row r="5" spans="1:8" ht="21" customHeight="1">
      <c r="A5" s="3"/>
      <c r="B5" s="1"/>
      <c r="C5" s="735" t="s">
        <v>26</v>
      </c>
      <c r="D5" s="735" t="s">
        <v>88</v>
      </c>
      <c r="E5" s="735" t="s">
        <v>66</v>
      </c>
      <c r="F5" s="735" t="s">
        <v>26</v>
      </c>
      <c r="G5" s="735" t="s">
        <v>88</v>
      </c>
      <c r="H5" s="736" t="s">
        <v>66</v>
      </c>
    </row>
    <row r="6" spans="1:8" ht="26.45" customHeight="1">
      <c r="A6" s="3"/>
      <c r="B6" s="737" t="s">
        <v>95</v>
      </c>
      <c r="C6" s="7"/>
      <c r="D6" s="6"/>
      <c r="E6" s="6"/>
      <c r="F6" s="6"/>
      <c r="G6" s="6"/>
      <c r="H6" s="5"/>
    </row>
    <row r="7" spans="1:8" ht="23.1" customHeight="1">
      <c r="A7" s="738">
        <v>1</v>
      </c>
      <c r="B7" s="674" t="s">
        <v>635</v>
      </c>
      <c r="C7" s="739">
        <f>SUM(C8:C10)</f>
        <v>93088278.890000001</v>
      </c>
      <c r="D7" s="739">
        <f>SUM(D8:D10)</f>
        <v>373262854.04299998</v>
      </c>
      <c r="E7" s="740">
        <f>C7+D7</f>
        <v>466351132.93299997</v>
      </c>
      <c r="F7" s="739">
        <f>SUM(F8:F10)</f>
        <v>75876175.398845688</v>
      </c>
      <c r="G7" s="739">
        <f>SUM(G8:G10)</f>
        <v>420369872.17709613</v>
      </c>
      <c r="H7" s="741">
        <f>F7+G7</f>
        <v>496246047.5759418</v>
      </c>
    </row>
    <row r="8" spans="1:8">
      <c r="A8" s="738">
        <v>1.1000000000000001</v>
      </c>
      <c r="B8" s="675" t="s">
        <v>96</v>
      </c>
      <c r="C8" s="739">
        <v>31430165.399999999</v>
      </c>
      <c r="D8" s="739">
        <v>29888147.982999999</v>
      </c>
      <c r="E8" s="740">
        <f t="shared" ref="E8:E36" si="0">C8+D8</f>
        <v>61318313.383000001</v>
      </c>
      <c r="F8" s="739">
        <v>37750601.699999996</v>
      </c>
      <c r="G8" s="739">
        <v>38829357.245999999</v>
      </c>
      <c r="H8" s="741">
        <f t="shared" ref="H8:H36" si="1">F8+G8</f>
        <v>76579958.945999995</v>
      </c>
    </row>
    <row r="9" spans="1:8">
      <c r="A9" s="738">
        <v>1.2</v>
      </c>
      <c r="B9" s="675" t="s">
        <v>97</v>
      </c>
      <c r="C9" s="739">
        <v>58910727.460000001</v>
      </c>
      <c r="D9" s="739">
        <v>184600807.81</v>
      </c>
      <c r="E9" s="740">
        <f t="shared" si="0"/>
        <v>243511535.27000001</v>
      </c>
      <c r="F9" s="739">
        <v>23785659.24982157</v>
      </c>
      <c r="G9" s="739">
        <v>302201150.56255597</v>
      </c>
      <c r="H9" s="741">
        <f t="shared" si="1"/>
        <v>325986809.81237751</v>
      </c>
    </row>
    <row r="10" spans="1:8">
      <c r="A10" s="738">
        <v>1.3</v>
      </c>
      <c r="B10" s="675" t="s">
        <v>98</v>
      </c>
      <c r="C10" s="739">
        <v>2747386.03</v>
      </c>
      <c r="D10" s="739">
        <v>158773898.25</v>
      </c>
      <c r="E10" s="740">
        <f t="shared" si="0"/>
        <v>161521284.28</v>
      </c>
      <c r="F10" s="739">
        <v>14339914.44902413</v>
      </c>
      <c r="G10" s="739">
        <v>79339364.368540168</v>
      </c>
      <c r="H10" s="741">
        <f t="shared" si="1"/>
        <v>93679278.817564294</v>
      </c>
    </row>
    <row r="11" spans="1:8">
      <c r="A11" s="738">
        <v>2</v>
      </c>
      <c r="B11" s="676" t="s">
        <v>522</v>
      </c>
      <c r="C11" s="739">
        <v>0</v>
      </c>
      <c r="D11" s="739">
        <v>0</v>
      </c>
      <c r="E11" s="740">
        <f t="shared" si="0"/>
        <v>0</v>
      </c>
      <c r="F11" s="739">
        <v>62704.66</v>
      </c>
      <c r="G11" s="739">
        <v>0</v>
      </c>
      <c r="H11" s="741">
        <f t="shared" si="1"/>
        <v>62704.66</v>
      </c>
    </row>
    <row r="12" spans="1:8">
      <c r="A12" s="738">
        <v>2.1</v>
      </c>
      <c r="B12" s="677" t="s">
        <v>523</v>
      </c>
      <c r="C12" s="739">
        <v>0</v>
      </c>
      <c r="D12" s="739">
        <v>0</v>
      </c>
      <c r="E12" s="740">
        <f t="shared" si="0"/>
        <v>0</v>
      </c>
      <c r="F12" s="739">
        <v>0</v>
      </c>
      <c r="G12" s="739">
        <v>0</v>
      </c>
      <c r="H12" s="741">
        <f t="shared" si="1"/>
        <v>0</v>
      </c>
    </row>
    <row r="13" spans="1:8" ht="26.45" customHeight="1">
      <c r="A13" s="738">
        <v>3</v>
      </c>
      <c r="B13" s="713" t="s">
        <v>524</v>
      </c>
      <c r="C13" s="739">
        <v>0</v>
      </c>
      <c r="D13" s="739">
        <v>0</v>
      </c>
      <c r="E13" s="740">
        <f t="shared" si="0"/>
        <v>0</v>
      </c>
      <c r="F13" s="739">
        <v>0</v>
      </c>
      <c r="G13" s="739">
        <v>0</v>
      </c>
      <c r="H13" s="741">
        <f t="shared" si="1"/>
        <v>0</v>
      </c>
    </row>
    <row r="14" spans="1:8" ht="26.45" customHeight="1">
      <c r="A14" s="738">
        <v>4</v>
      </c>
      <c r="B14" s="695" t="s">
        <v>525</v>
      </c>
      <c r="C14" s="739">
        <v>0</v>
      </c>
      <c r="D14" s="739">
        <v>0</v>
      </c>
      <c r="E14" s="740">
        <f t="shared" si="0"/>
        <v>0</v>
      </c>
      <c r="F14" s="739">
        <v>0</v>
      </c>
      <c r="G14" s="739">
        <v>0</v>
      </c>
      <c r="H14" s="741">
        <f t="shared" si="1"/>
        <v>0</v>
      </c>
    </row>
    <row r="15" spans="1:8" ht="24.6" customHeight="1">
      <c r="A15" s="738">
        <v>5</v>
      </c>
      <c r="B15" s="695" t="s">
        <v>526</v>
      </c>
      <c r="C15" s="742">
        <f>SUM(C16:C18)</f>
        <v>235261102.81</v>
      </c>
      <c r="D15" s="742">
        <f>SUM(D16:D18)</f>
        <v>0</v>
      </c>
      <c r="E15" s="743">
        <f t="shared" si="0"/>
        <v>235261102.81</v>
      </c>
      <c r="F15" s="742">
        <f>SUM(F16:F18)</f>
        <v>145931672.7139</v>
      </c>
      <c r="G15" s="742">
        <f>SUM(G16:G18)</f>
        <v>0</v>
      </c>
      <c r="H15" s="744">
        <f t="shared" si="1"/>
        <v>145931672.7139</v>
      </c>
    </row>
    <row r="16" spans="1:8">
      <c r="A16" s="738">
        <v>5.0999999999999996</v>
      </c>
      <c r="B16" s="693" t="s">
        <v>527</v>
      </c>
      <c r="C16" s="739">
        <v>0</v>
      </c>
      <c r="D16" s="739">
        <v>0</v>
      </c>
      <c r="E16" s="740">
        <f t="shared" si="0"/>
        <v>0</v>
      </c>
      <c r="F16" s="739"/>
      <c r="G16" s="739"/>
      <c r="H16" s="741">
        <f t="shared" si="1"/>
        <v>0</v>
      </c>
    </row>
    <row r="17" spans="1:8">
      <c r="A17" s="738">
        <v>5.2</v>
      </c>
      <c r="B17" s="693" t="s">
        <v>454</v>
      </c>
      <c r="C17" s="739">
        <v>235261102.81</v>
      </c>
      <c r="D17" s="739">
        <v>0</v>
      </c>
      <c r="E17" s="740">
        <f t="shared" si="0"/>
        <v>235261102.81</v>
      </c>
      <c r="F17" s="739">
        <v>145931672.7139</v>
      </c>
      <c r="G17" s="739">
        <v>0</v>
      </c>
      <c r="H17" s="741">
        <f t="shared" si="1"/>
        <v>145931672.7139</v>
      </c>
    </row>
    <row r="18" spans="1:8">
      <c r="A18" s="738">
        <v>5.3</v>
      </c>
      <c r="B18" s="693" t="s">
        <v>528</v>
      </c>
      <c r="C18" s="739"/>
      <c r="D18" s="739"/>
      <c r="E18" s="740">
        <f t="shared" si="0"/>
        <v>0</v>
      </c>
      <c r="F18" s="739"/>
      <c r="G18" s="739"/>
      <c r="H18" s="741">
        <f t="shared" si="1"/>
        <v>0</v>
      </c>
    </row>
    <row r="19" spans="1:8" ht="21">
      <c r="A19" s="738">
        <v>6</v>
      </c>
      <c r="B19" s="713" t="s">
        <v>529</v>
      </c>
      <c r="C19" s="739">
        <f>SUM(C20:C21)</f>
        <v>1442814926.4200001</v>
      </c>
      <c r="D19" s="739">
        <f>SUM(D20:D21)</f>
        <v>1194910956.4200003</v>
      </c>
      <c r="E19" s="740">
        <f t="shared" si="0"/>
        <v>2637725882.8400002</v>
      </c>
      <c r="F19" s="739">
        <f>SUM(F20:F21)</f>
        <v>1362993088.600148</v>
      </c>
      <c r="G19" s="739">
        <f>SUM(G20:G21)</f>
        <v>973997779.24602616</v>
      </c>
      <c r="H19" s="741">
        <f t="shared" si="1"/>
        <v>2336990867.8461742</v>
      </c>
    </row>
    <row r="20" spans="1:8">
      <c r="A20" s="738">
        <v>6.1</v>
      </c>
      <c r="B20" s="693" t="s">
        <v>454</v>
      </c>
      <c r="C20" s="739">
        <v>142907156.88</v>
      </c>
      <c r="D20" s="739">
        <v>0</v>
      </c>
      <c r="E20" s="740">
        <f t="shared" si="0"/>
        <v>142907156.88</v>
      </c>
      <c r="F20" s="739">
        <v>247827468.36316732</v>
      </c>
      <c r="G20" s="739">
        <v>0</v>
      </c>
      <c r="H20" s="741">
        <f t="shared" si="1"/>
        <v>247827468.36316732</v>
      </c>
    </row>
    <row r="21" spans="1:8">
      <c r="A21" s="738">
        <v>6.2</v>
      </c>
      <c r="B21" s="693" t="s">
        <v>528</v>
      </c>
      <c r="C21" s="739">
        <v>1299907769.54</v>
      </c>
      <c r="D21" s="739">
        <v>1194910956.4200003</v>
      </c>
      <c r="E21" s="740">
        <f t="shared" si="0"/>
        <v>2494818725.96</v>
      </c>
      <c r="F21" s="739">
        <v>1115165620.2369807</v>
      </c>
      <c r="G21" s="739">
        <v>973997779.24602616</v>
      </c>
      <c r="H21" s="741">
        <f t="shared" si="1"/>
        <v>2089163399.483007</v>
      </c>
    </row>
    <row r="22" spans="1:8" ht="21">
      <c r="A22" s="738">
        <v>7</v>
      </c>
      <c r="B22" s="716" t="s">
        <v>530</v>
      </c>
      <c r="C22" s="739">
        <v>24859354.66</v>
      </c>
      <c r="D22" s="739">
        <v>0</v>
      </c>
      <c r="E22" s="740">
        <f t="shared" si="0"/>
        <v>24859354.66</v>
      </c>
      <c r="F22" s="739">
        <v>20796650</v>
      </c>
      <c r="G22" s="739">
        <v>0</v>
      </c>
      <c r="H22" s="741">
        <f t="shared" si="1"/>
        <v>20796650</v>
      </c>
    </row>
    <row r="23" spans="1:8" ht="21">
      <c r="A23" s="738">
        <v>8</v>
      </c>
      <c r="B23" s="716" t="s">
        <v>531</v>
      </c>
      <c r="C23" s="739">
        <v>603813.08847110055</v>
      </c>
      <c r="D23" s="739">
        <v>0</v>
      </c>
      <c r="E23" s="740">
        <f t="shared" si="0"/>
        <v>603813.08847110055</v>
      </c>
      <c r="F23" s="739">
        <v>925533.74000000022</v>
      </c>
      <c r="G23" s="739">
        <v>0</v>
      </c>
      <c r="H23" s="741">
        <f t="shared" si="1"/>
        <v>925533.74000000022</v>
      </c>
    </row>
    <row r="24" spans="1:8">
      <c r="A24" s="738">
        <v>9</v>
      </c>
      <c r="B24" s="695" t="s">
        <v>532</v>
      </c>
      <c r="C24" s="739">
        <f>SUM(C25:C26)</f>
        <v>112451471.18000001</v>
      </c>
      <c r="D24" s="739">
        <f>SUM(D25:D26)</f>
        <v>0</v>
      </c>
      <c r="E24" s="740">
        <f t="shared" si="0"/>
        <v>112451471.18000001</v>
      </c>
      <c r="F24" s="739">
        <f>SUM(F25:F26)</f>
        <v>116796604.59999999</v>
      </c>
      <c r="G24" s="739">
        <f>SUM(G25:G26)</f>
        <v>0</v>
      </c>
      <c r="H24" s="741">
        <f t="shared" si="1"/>
        <v>116796604.59999999</v>
      </c>
    </row>
    <row r="25" spans="1:8">
      <c r="A25" s="738">
        <v>9.1</v>
      </c>
      <c r="B25" s="694" t="s">
        <v>533</v>
      </c>
      <c r="C25" s="739">
        <v>112451471.18000001</v>
      </c>
      <c r="D25" s="739">
        <v>0</v>
      </c>
      <c r="E25" s="740">
        <f t="shared" si="0"/>
        <v>112451471.18000001</v>
      </c>
      <c r="F25" s="739">
        <v>116796604.59999999</v>
      </c>
      <c r="G25" s="739">
        <v>0</v>
      </c>
      <c r="H25" s="741">
        <f t="shared" si="1"/>
        <v>116796604.59999999</v>
      </c>
    </row>
    <row r="26" spans="1:8">
      <c r="A26" s="738">
        <v>9.1999999999999993</v>
      </c>
      <c r="B26" s="694" t="s">
        <v>534</v>
      </c>
      <c r="C26" s="739">
        <v>0</v>
      </c>
      <c r="D26" s="739">
        <v>0</v>
      </c>
      <c r="E26" s="740">
        <f t="shared" si="0"/>
        <v>0</v>
      </c>
      <c r="F26" s="739">
        <v>0</v>
      </c>
      <c r="G26" s="739">
        <v>0</v>
      </c>
      <c r="H26" s="741">
        <f t="shared" si="1"/>
        <v>0</v>
      </c>
    </row>
    <row r="27" spans="1:8">
      <c r="A27" s="738">
        <v>10</v>
      </c>
      <c r="B27" s="695" t="s">
        <v>36</v>
      </c>
      <c r="C27" s="739">
        <f>SUM(C28:C29)</f>
        <v>11991333.850000001</v>
      </c>
      <c r="D27" s="739">
        <f>SUM(D28:D29)</f>
        <v>0</v>
      </c>
      <c r="E27" s="740">
        <f t="shared" si="0"/>
        <v>11991333.850000001</v>
      </c>
      <c r="F27" s="739">
        <f>SUM(F28:F29)</f>
        <v>8510147.0500000007</v>
      </c>
      <c r="G27" s="739">
        <f>SUM(G28:G29)</f>
        <v>0</v>
      </c>
      <c r="H27" s="741">
        <f t="shared" si="1"/>
        <v>8510147.0500000007</v>
      </c>
    </row>
    <row r="28" spans="1:8">
      <c r="A28" s="738">
        <v>10.1</v>
      </c>
      <c r="B28" s="694" t="s">
        <v>535</v>
      </c>
      <c r="C28" s="739">
        <v>0</v>
      </c>
      <c r="D28" s="739">
        <v>0</v>
      </c>
      <c r="E28" s="740">
        <f t="shared" si="0"/>
        <v>0</v>
      </c>
      <c r="F28" s="739"/>
      <c r="G28" s="739"/>
      <c r="H28" s="741">
        <f t="shared" si="1"/>
        <v>0</v>
      </c>
    </row>
    <row r="29" spans="1:8">
      <c r="A29" s="738">
        <v>10.199999999999999</v>
      </c>
      <c r="B29" s="694" t="s">
        <v>536</v>
      </c>
      <c r="C29" s="739">
        <v>11991333.850000001</v>
      </c>
      <c r="D29" s="739">
        <v>0</v>
      </c>
      <c r="E29" s="740">
        <f t="shared" si="0"/>
        <v>11991333.850000001</v>
      </c>
      <c r="F29" s="739">
        <v>8510147.0500000007</v>
      </c>
      <c r="G29" s="739">
        <v>0</v>
      </c>
      <c r="H29" s="741">
        <f t="shared" si="1"/>
        <v>8510147.0500000007</v>
      </c>
    </row>
    <row r="30" spans="1:8">
      <c r="A30" s="738">
        <v>11</v>
      </c>
      <c r="B30" s="695" t="s">
        <v>537</v>
      </c>
      <c r="C30" s="739">
        <f>SUM(C31:C32)</f>
        <v>33953.870000000003</v>
      </c>
      <c r="D30" s="739">
        <f>SUM(D31:D32)</f>
        <v>0</v>
      </c>
      <c r="E30" s="740">
        <f t="shared" si="0"/>
        <v>33953.870000000003</v>
      </c>
      <c r="F30" s="739">
        <f>SUM(F31:F32)</f>
        <v>39804.94</v>
      </c>
      <c r="G30" s="739">
        <f>SUM(G31:G32)</f>
        <v>0</v>
      </c>
      <c r="H30" s="741">
        <f t="shared" si="1"/>
        <v>39804.94</v>
      </c>
    </row>
    <row r="31" spans="1:8">
      <c r="A31" s="738">
        <v>11.1</v>
      </c>
      <c r="B31" s="694" t="s">
        <v>538</v>
      </c>
      <c r="C31" s="739">
        <v>33953.870000000003</v>
      </c>
      <c r="D31" s="739">
        <v>0</v>
      </c>
      <c r="E31" s="740">
        <f t="shared" si="0"/>
        <v>33953.870000000003</v>
      </c>
      <c r="F31" s="739">
        <v>39804.94</v>
      </c>
      <c r="G31" s="739">
        <v>0</v>
      </c>
      <c r="H31" s="741">
        <f t="shared" si="1"/>
        <v>39804.94</v>
      </c>
    </row>
    <row r="32" spans="1:8">
      <c r="A32" s="738">
        <v>11.2</v>
      </c>
      <c r="B32" s="694" t="s">
        <v>539</v>
      </c>
      <c r="C32" s="739">
        <v>0</v>
      </c>
      <c r="D32" s="739">
        <v>0</v>
      </c>
      <c r="E32" s="740">
        <f t="shared" si="0"/>
        <v>0</v>
      </c>
      <c r="F32" s="739">
        <v>0</v>
      </c>
      <c r="G32" s="739">
        <v>0</v>
      </c>
      <c r="H32" s="741">
        <f t="shared" si="1"/>
        <v>0</v>
      </c>
    </row>
    <row r="33" spans="1:8">
      <c r="A33" s="738">
        <v>13</v>
      </c>
      <c r="B33" s="695" t="s">
        <v>99</v>
      </c>
      <c r="C33" s="739">
        <v>29349463.129999999</v>
      </c>
      <c r="D33" s="739">
        <v>8925837.6699999981</v>
      </c>
      <c r="E33" s="740">
        <f t="shared" si="0"/>
        <v>38275300.799999997</v>
      </c>
      <c r="F33" s="739">
        <v>33821887.809317827</v>
      </c>
      <c r="G33" s="739">
        <v>609691.82935991732</v>
      </c>
      <c r="H33" s="741">
        <f t="shared" si="1"/>
        <v>34431579.638677746</v>
      </c>
    </row>
    <row r="34" spans="1:8">
      <c r="A34" s="738">
        <v>13.1</v>
      </c>
      <c r="B34" s="678" t="s">
        <v>540</v>
      </c>
      <c r="C34" s="739">
        <v>18235138.07</v>
      </c>
      <c r="D34" s="739">
        <v>0</v>
      </c>
      <c r="E34" s="740">
        <f t="shared" si="0"/>
        <v>18235138.07</v>
      </c>
      <c r="F34" s="739">
        <v>24605456.067641839</v>
      </c>
      <c r="G34" s="739">
        <v>0</v>
      </c>
      <c r="H34" s="741">
        <f t="shared" si="1"/>
        <v>24605456.067641839</v>
      </c>
    </row>
    <row r="35" spans="1:8">
      <c r="A35" s="738">
        <v>13.2</v>
      </c>
      <c r="B35" s="678" t="s">
        <v>541</v>
      </c>
      <c r="C35" s="739"/>
      <c r="D35" s="739"/>
      <c r="E35" s="740">
        <f t="shared" si="0"/>
        <v>0</v>
      </c>
      <c r="F35" s="739"/>
      <c r="G35" s="739"/>
      <c r="H35" s="741">
        <f t="shared" si="1"/>
        <v>0</v>
      </c>
    </row>
    <row r="36" spans="1:8">
      <c r="A36" s="738">
        <v>14</v>
      </c>
      <c r="B36" s="679" t="s">
        <v>542</v>
      </c>
      <c r="C36" s="739">
        <f>SUM(C7,C11,C13,C14,C15,C19,C22,C23,C24,C27,C30,C33)</f>
        <v>1950453697.8984714</v>
      </c>
      <c r="D36" s="739">
        <f>SUM(D7,D11,D13,D14,D15,D19,D22,D23,D24,D27,D30,D33)</f>
        <v>1577099648.1330004</v>
      </c>
      <c r="E36" s="740">
        <f t="shared" si="0"/>
        <v>3527553346.0314717</v>
      </c>
      <c r="F36" s="739">
        <f>SUM(F7,F11,F13,F14,F15,F19,F22,F23,F24,F27,F30,F33)</f>
        <v>1765754269.5122113</v>
      </c>
      <c r="G36" s="739">
        <f>SUM(G7,G11,G13,G14,G15,G19,G22,G23,G24,G27,G30,G33)</f>
        <v>1394977343.2524824</v>
      </c>
      <c r="H36" s="741">
        <f t="shared" si="1"/>
        <v>3160731612.7646937</v>
      </c>
    </row>
    <row r="37" spans="1:8" ht="22.5" customHeight="1">
      <c r="A37" s="738"/>
      <c r="B37" s="745" t="s">
        <v>104</v>
      </c>
      <c r="C37" s="7"/>
      <c r="D37" s="6"/>
      <c r="E37" s="6"/>
      <c r="F37" s="6"/>
      <c r="G37" s="6"/>
      <c r="H37" s="5"/>
    </row>
    <row r="38" spans="1:8">
      <c r="A38" s="738">
        <v>15</v>
      </c>
      <c r="B38" s="716" t="s">
        <v>543</v>
      </c>
      <c r="C38" s="739">
        <v>0</v>
      </c>
      <c r="D38" s="739">
        <v>0</v>
      </c>
      <c r="E38" s="740">
        <f>C38+D38</f>
        <v>0</v>
      </c>
      <c r="F38" s="739">
        <v>0</v>
      </c>
      <c r="G38" s="739">
        <v>0</v>
      </c>
      <c r="H38" s="741">
        <f>F38+G38</f>
        <v>0</v>
      </c>
    </row>
    <row r="39" spans="1:8">
      <c r="A39" s="738">
        <v>15.1</v>
      </c>
      <c r="B39" s="677" t="s">
        <v>523</v>
      </c>
      <c r="C39" s="739">
        <v>0</v>
      </c>
      <c r="D39" s="739">
        <v>0</v>
      </c>
      <c r="E39" s="740">
        <f t="shared" ref="E39:E53" si="2">C39+D39</f>
        <v>0</v>
      </c>
      <c r="F39" s="739">
        <v>0</v>
      </c>
      <c r="G39" s="739">
        <v>0</v>
      </c>
      <c r="H39" s="741">
        <f t="shared" ref="H39:H53" si="3">F39+G39</f>
        <v>0</v>
      </c>
    </row>
    <row r="40" spans="1:8" ht="24" customHeight="1">
      <c r="A40" s="738">
        <v>16</v>
      </c>
      <c r="B40" s="716" t="s">
        <v>544</v>
      </c>
      <c r="C40" s="739">
        <v>0</v>
      </c>
      <c r="D40" s="739">
        <v>0</v>
      </c>
      <c r="E40" s="740">
        <f t="shared" si="2"/>
        <v>0</v>
      </c>
      <c r="F40" s="739">
        <v>0</v>
      </c>
      <c r="G40" s="739">
        <v>0</v>
      </c>
      <c r="H40" s="741">
        <f t="shared" si="3"/>
        <v>0</v>
      </c>
    </row>
    <row r="41" spans="1:8" ht="21">
      <c r="A41" s="738">
        <v>17</v>
      </c>
      <c r="B41" s="716" t="s">
        <v>545</v>
      </c>
      <c r="C41" s="739">
        <f>SUM(C42:C45)</f>
        <v>1399311008.9100001</v>
      </c>
      <c r="D41" s="739">
        <f>SUM(D42:D45)</f>
        <v>1475746778.3479991</v>
      </c>
      <c r="E41" s="740">
        <f t="shared" si="2"/>
        <v>2875057787.2579994</v>
      </c>
      <c r="F41" s="739">
        <f>SUM(F42:F45)</f>
        <v>1234098162.1097</v>
      </c>
      <c r="G41" s="739">
        <f>SUM(G42:G45)</f>
        <v>1396023183.4423759</v>
      </c>
      <c r="H41" s="741">
        <f t="shared" si="3"/>
        <v>2630121345.5520759</v>
      </c>
    </row>
    <row r="42" spans="1:8">
      <c r="A42" s="738">
        <v>17.100000000000001</v>
      </c>
      <c r="B42" s="681" t="s">
        <v>546</v>
      </c>
      <c r="C42" s="739">
        <v>1203361871.4000001</v>
      </c>
      <c r="D42" s="739">
        <v>1100990953.997999</v>
      </c>
      <c r="E42" s="740">
        <f t="shared" si="2"/>
        <v>2304352825.3979988</v>
      </c>
      <c r="F42" s="739">
        <v>901389853.10000002</v>
      </c>
      <c r="G42" s="739">
        <v>1079434401.2054999</v>
      </c>
      <c r="H42" s="741">
        <f t="shared" si="3"/>
        <v>1980824254.3055</v>
      </c>
    </row>
    <row r="43" spans="1:8">
      <c r="A43" s="738">
        <v>17.2</v>
      </c>
      <c r="B43" s="675" t="s">
        <v>100</v>
      </c>
      <c r="C43" s="739">
        <v>194128499.10000002</v>
      </c>
      <c r="D43" s="739">
        <v>360606251.38999999</v>
      </c>
      <c r="E43" s="740">
        <f t="shared" si="2"/>
        <v>554734750.49000001</v>
      </c>
      <c r="F43" s="739">
        <v>330458738.6997</v>
      </c>
      <c r="G43" s="739">
        <v>301140345.60887605</v>
      </c>
      <c r="H43" s="741">
        <f t="shared" si="3"/>
        <v>631599084.30857611</v>
      </c>
    </row>
    <row r="44" spans="1:8">
      <c r="A44" s="738">
        <v>17.3</v>
      </c>
      <c r="B44" s="681" t="s">
        <v>547</v>
      </c>
      <c r="C44" s="739">
        <v>0</v>
      </c>
      <c r="D44" s="739">
        <v>0</v>
      </c>
      <c r="E44" s="740">
        <f t="shared" si="2"/>
        <v>0</v>
      </c>
      <c r="F44" s="739">
        <v>0</v>
      </c>
      <c r="G44" s="739">
        <v>0</v>
      </c>
      <c r="H44" s="741">
        <f t="shared" si="3"/>
        <v>0</v>
      </c>
    </row>
    <row r="45" spans="1:8">
      <c r="A45" s="738">
        <v>17.399999999999999</v>
      </c>
      <c r="B45" s="681" t="s">
        <v>548</v>
      </c>
      <c r="C45" s="739">
        <v>1820638.41</v>
      </c>
      <c r="D45" s="739">
        <v>14149572.960000001</v>
      </c>
      <c r="E45" s="740">
        <f t="shared" si="2"/>
        <v>15970211.370000001</v>
      </c>
      <c r="F45" s="739">
        <v>2249570.31</v>
      </c>
      <c r="G45" s="739">
        <v>15448436.628</v>
      </c>
      <c r="H45" s="741">
        <f t="shared" si="3"/>
        <v>17698006.938000001</v>
      </c>
    </row>
    <row r="46" spans="1:8">
      <c r="A46" s="738">
        <v>18</v>
      </c>
      <c r="B46" s="683" t="s">
        <v>549</v>
      </c>
      <c r="C46" s="739">
        <v>1547306.43</v>
      </c>
      <c r="D46" s="739">
        <v>309932.51999999996</v>
      </c>
      <c r="E46" s="740">
        <f t="shared" si="2"/>
        <v>1857238.95</v>
      </c>
      <c r="F46" s="739">
        <v>2004658.6479</v>
      </c>
      <c r="G46" s="739">
        <v>216693.05120000005</v>
      </c>
      <c r="H46" s="741">
        <f t="shared" si="3"/>
        <v>2221351.6990999999</v>
      </c>
    </row>
    <row r="47" spans="1:8">
      <c r="A47" s="738">
        <v>19</v>
      </c>
      <c r="B47" s="683" t="s">
        <v>550</v>
      </c>
      <c r="C47" s="739">
        <f>SUM(C48:C49)</f>
        <v>15372969.92</v>
      </c>
      <c r="D47" s="739">
        <f>SUM(D48:D49)</f>
        <v>0</v>
      </c>
      <c r="E47" s="740">
        <f t="shared" si="2"/>
        <v>15372969.92</v>
      </c>
      <c r="F47" s="739">
        <f>SUM(F48:F49)</f>
        <v>11710319.272600001</v>
      </c>
      <c r="G47" s="739">
        <f>SUM(G48:G49)</f>
        <v>0</v>
      </c>
      <c r="H47" s="741">
        <f t="shared" si="3"/>
        <v>11710319.272600001</v>
      </c>
    </row>
    <row r="48" spans="1:8">
      <c r="A48" s="738">
        <v>19.100000000000001</v>
      </c>
      <c r="B48" s="687" t="s">
        <v>551</v>
      </c>
      <c r="C48" s="739">
        <v>15221928.34</v>
      </c>
      <c r="D48" s="739">
        <v>0</v>
      </c>
      <c r="E48" s="740">
        <f t="shared" si="2"/>
        <v>15221928.34</v>
      </c>
      <c r="F48" s="739">
        <v>716659.67</v>
      </c>
      <c r="G48" s="739">
        <v>0</v>
      </c>
      <c r="H48" s="741">
        <f t="shared" si="3"/>
        <v>716659.67</v>
      </c>
    </row>
    <row r="49" spans="1:8">
      <c r="A49" s="738">
        <v>19.2</v>
      </c>
      <c r="B49" s="687" t="s">
        <v>552</v>
      </c>
      <c r="C49" s="739">
        <v>151041.57999999999</v>
      </c>
      <c r="D49" s="739">
        <v>0</v>
      </c>
      <c r="E49" s="740">
        <f t="shared" si="2"/>
        <v>151041.57999999999</v>
      </c>
      <c r="F49" s="739">
        <v>10993659.602600001</v>
      </c>
      <c r="G49" s="739">
        <v>0</v>
      </c>
      <c r="H49" s="741">
        <f t="shared" si="3"/>
        <v>10993659.602600001</v>
      </c>
    </row>
    <row r="50" spans="1:8">
      <c r="A50" s="738">
        <v>20</v>
      </c>
      <c r="B50" s="679" t="s">
        <v>101</v>
      </c>
      <c r="C50" s="739">
        <v>0</v>
      </c>
      <c r="D50" s="739">
        <v>106383277.11000001</v>
      </c>
      <c r="E50" s="740">
        <f t="shared" si="2"/>
        <v>106383277.11000001</v>
      </c>
      <c r="F50" s="739">
        <v>0</v>
      </c>
      <c r="G50" s="739">
        <v>57329051.741999999</v>
      </c>
      <c r="H50" s="741">
        <f t="shared" si="3"/>
        <v>57329051.741999999</v>
      </c>
    </row>
    <row r="51" spans="1:8">
      <c r="A51" s="738">
        <v>21</v>
      </c>
      <c r="B51" s="676" t="s">
        <v>89</v>
      </c>
      <c r="C51" s="739">
        <v>22336278.350000001</v>
      </c>
      <c r="D51" s="739">
        <v>3243540.7</v>
      </c>
      <c r="E51" s="740">
        <f t="shared" si="2"/>
        <v>25579819.050000001</v>
      </c>
      <c r="F51" s="739">
        <v>12774227.197870489</v>
      </c>
      <c r="G51" s="739">
        <v>1018679.0826999997</v>
      </c>
      <c r="H51" s="741">
        <f t="shared" si="3"/>
        <v>13792906.280570488</v>
      </c>
    </row>
    <row r="52" spans="1:8">
      <c r="A52" s="738">
        <v>21.1</v>
      </c>
      <c r="B52" s="675" t="s">
        <v>553</v>
      </c>
      <c r="C52" s="739"/>
      <c r="D52" s="739"/>
      <c r="E52" s="740">
        <f t="shared" si="2"/>
        <v>0</v>
      </c>
      <c r="F52" s="739"/>
      <c r="G52" s="739"/>
      <c r="H52" s="741">
        <f t="shared" si="3"/>
        <v>0</v>
      </c>
    </row>
    <row r="53" spans="1:8">
      <c r="A53" s="738">
        <v>22</v>
      </c>
      <c r="B53" s="679" t="s">
        <v>554</v>
      </c>
      <c r="C53" s="739">
        <f>SUM(C38,C40,C41,C46,C47,C50,C51)</f>
        <v>1438567563.6100001</v>
      </c>
      <c r="D53" s="739">
        <f>SUM(D38,D40,D41,D46,D47,D50,D51)</f>
        <v>1585683528.6779993</v>
      </c>
      <c r="E53" s="740">
        <f t="shared" si="2"/>
        <v>3024251092.2879992</v>
      </c>
      <c r="F53" s="739">
        <f>SUM(F38,F40,F41,F46,F47,F50,F51)</f>
        <v>1260587367.2280705</v>
      </c>
      <c r="G53" s="739">
        <f>SUM(G38,G40,G41,G46,G47,G50,G51)</f>
        <v>1454587607.3182759</v>
      </c>
      <c r="H53" s="741">
        <f t="shared" si="3"/>
        <v>2715174974.5463467</v>
      </c>
    </row>
    <row r="54" spans="1:8" ht="24" customHeight="1">
      <c r="A54" s="738"/>
      <c r="B54" s="745" t="s">
        <v>555</v>
      </c>
      <c r="C54" s="7"/>
      <c r="D54" s="6"/>
      <c r="E54" s="6"/>
      <c r="F54" s="6"/>
      <c r="G54" s="6"/>
      <c r="H54" s="5"/>
    </row>
    <row r="55" spans="1:8">
      <c r="A55" s="738">
        <v>23</v>
      </c>
      <c r="B55" s="679" t="s">
        <v>105</v>
      </c>
      <c r="C55" s="739">
        <v>17091531</v>
      </c>
      <c r="D55" s="739">
        <v>0</v>
      </c>
      <c r="E55" s="740">
        <f>C55+D55</f>
        <v>17091531</v>
      </c>
      <c r="F55" s="739">
        <v>17091531</v>
      </c>
      <c r="G55" s="739">
        <v>0</v>
      </c>
      <c r="H55" s="741">
        <f>F55+G55</f>
        <v>17091531</v>
      </c>
    </row>
    <row r="56" spans="1:8">
      <c r="A56" s="738">
        <v>24</v>
      </c>
      <c r="B56" s="679" t="s">
        <v>556</v>
      </c>
      <c r="C56" s="739">
        <v>0</v>
      </c>
      <c r="D56" s="739"/>
      <c r="E56" s="740">
        <f t="shared" ref="E56:E69" si="4">C56+D56</f>
        <v>0</v>
      </c>
      <c r="F56" s="739">
        <v>0</v>
      </c>
      <c r="G56" s="739">
        <v>0</v>
      </c>
      <c r="H56" s="741">
        <f t="shared" ref="H56:H69" si="5">F56+G56</f>
        <v>0</v>
      </c>
    </row>
    <row r="57" spans="1:8">
      <c r="A57" s="738">
        <v>25</v>
      </c>
      <c r="B57" s="691" t="s">
        <v>102</v>
      </c>
      <c r="C57" s="739">
        <v>101066231.76000001</v>
      </c>
      <c r="D57" s="739">
        <v>0</v>
      </c>
      <c r="E57" s="740">
        <f t="shared" si="4"/>
        <v>101066231.76000001</v>
      </c>
      <c r="F57" s="739">
        <v>101066232.035</v>
      </c>
      <c r="G57" s="739">
        <v>0</v>
      </c>
      <c r="H57" s="741">
        <f t="shared" si="5"/>
        <v>101066232.035</v>
      </c>
    </row>
    <row r="58" spans="1:8">
      <c r="A58" s="738">
        <v>26</v>
      </c>
      <c r="B58" s="683" t="s">
        <v>557</v>
      </c>
      <c r="C58" s="739">
        <v>0</v>
      </c>
      <c r="D58" s="739">
        <v>0</v>
      </c>
      <c r="E58" s="740">
        <f t="shared" si="4"/>
        <v>0</v>
      </c>
      <c r="F58" s="739">
        <v>0</v>
      </c>
      <c r="G58" s="739">
        <v>0</v>
      </c>
      <c r="H58" s="741">
        <f t="shared" si="5"/>
        <v>0</v>
      </c>
    </row>
    <row r="59" spans="1:8" ht="21">
      <c r="A59" s="738">
        <v>27</v>
      </c>
      <c r="B59" s="683" t="s">
        <v>558</v>
      </c>
      <c r="C59" s="739">
        <f>SUM(C60:C61)</f>
        <v>0</v>
      </c>
      <c r="D59" s="739">
        <f>SUM(D60:D61)</f>
        <v>0</v>
      </c>
      <c r="E59" s="740">
        <f t="shared" si="4"/>
        <v>0</v>
      </c>
      <c r="F59" s="739">
        <v>0</v>
      </c>
      <c r="G59" s="739">
        <v>0</v>
      </c>
      <c r="H59" s="741">
        <f t="shared" si="5"/>
        <v>0</v>
      </c>
    </row>
    <row r="60" spans="1:8">
      <c r="A60" s="738">
        <v>27.1</v>
      </c>
      <c r="B60" s="692" t="s">
        <v>559</v>
      </c>
      <c r="C60" s="739">
        <v>0</v>
      </c>
      <c r="D60" s="739">
        <v>0</v>
      </c>
      <c r="E60" s="740">
        <f t="shared" si="4"/>
        <v>0</v>
      </c>
      <c r="F60" s="739">
        <v>0</v>
      </c>
      <c r="G60" s="739">
        <v>0</v>
      </c>
      <c r="H60" s="741">
        <f t="shared" si="5"/>
        <v>0</v>
      </c>
    </row>
    <row r="61" spans="1:8">
      <c r="A61" s="738">
        <v>27.2</v>
      </c>
      <c r="B61" s="681" t="s">
        <v>560</v>
      </c>
      <c r="C61" s="739">
        <v>0</v>
      </c>
      <c r="D61" s="739">
        <v>0</v>
      </c>
      <c r="E61" s="740">
        <f t="shared" si="4"/>
        <v>0</v>
      </c>
      <c r="F61" s="739">
        <v>0</v>
      </c>
      <c r="G61" s="739">
        <v>0</v>
      </c>
      <c r="H61" s="741">
        <f t="shared" si="5"/>
        <v>0</v>
      </c>
    </row>
    <row r="62" spans="1:8">
      <c r="A62" s="738">
        <v>28</v>
      </c>
      <c r="B62" s="676" t="s">
        <v>561</v>
      </c>
      <c r="C62" s="739">
        <v>2606149.35</v>
      </c>
      <c r="D62" s="739">
        <v>0</v>
      </c>
      <c r="E62" s="740">
        <f t="shared" si="4"/>
        <v>2606149.35</v>
      </c>
      <c r="F62" s="739">
        <v>2606149.3549000002</v>
      </c>
      <c r="G62" s="739">
        <v>0</v>
      </c>
      <c r="H62" s="741">
        <f t="shared" si="5"/>
        <v>2606149.3549000002</v>
      </c>
    </row>
    <row r="63" spans="1:8">
      <c r="A63" s="738">
        <v>29</v>
      </c>
      <c r="B63" s="683" t="s">
        <v>562</v>
      </c>
      <c r="C63" s="739">
        <f>SUM(C64:C66)</f>
        <v>11085300.91</v>
      </c>
      <c r="D63" s="739">
        <f>SUM(D64:D66)</f>
        <v>0</v>
      </c>
      <c r="E63" s="740">
        <f t="shared" si="4"/>
        <v>11085300.91</v>
      </c>
      <c r="F63" s="739">
        <v>14037867.386400001</v>
      </c>
      <c r="G63" s="739">
        <v>0</v>
      </c>
      <c r="H63" s="741">
        <f t="shared" si="5"/>
        <v>14037867.386400001</v>
      </c>
    </row>
    <row r="64" spans="1:8">
      <c r="A64" s="738">
        <v>29.1</v>
      </c>
      <c r="B64" s="693" t="s">
        <v>563</v>
      </c>
      <c r="C64" s="739">
        <v>10870260.66</v>
      </c>
      <c r="D64" s="739">
        <v>0</v>
      </c>
      <c r="E64" s="740">
        <f t="shared" si="4"/>
        <v>10870260.66</v>
      </c>
      <c r="F64" s="739">
        <v>14037867.386400001</v>
      </c>
      <c r="G64" s="739">
        <v>0</v>
      </c>
      <c r="H64" s="741">
        <f t="shared" si="5"/>
        <v>14037867.386400001</v>
      </c>
    </row>
    <row r="65" spans="1:8" ht="24.95" customHeight="1">
      <c r="A65" s="738">
        <v>29.2</v>
      </c>
      <c r="B65" s="692" t="s">
        <v>564</v>
      </c>
      <c r="C65" s="739">
        <v>0</v>
      </c>
      <c r="D65" s="739">
        <v>0</v>
      </c>
      <c r="E65" s="740">
        <f t="shared" si="4"/>
        <v>0</v>
      </c>
      <c r="F65" s="739">
        <v>0</v>
      </c>
      <c r="G65" s="739">
        <v>0</v>
      </c>
      <c r="H65" s="741">
        <f t="shared" si="5"/>
        <v>0</v>
      </c>
    </row>
    <row r="66" spans="1:8" ht="22.5" customHeight="1">
      <c r="A66" s="738">
        <v>29.3</v>
      </c>
      <c r="B66" s="694" t="s">
        <v>565</v>
      </c>
      <c r="C66" s="739">
        <v>215040.25</v>
      </c>
      <c r="D66" s="739">
        <v>0</v>
      </c>
      <c r="E66" s="740">
        <f t="shared" si="4"/>
        <v>215040.25</v>
      </c>
      <c r="F66" s="739">
        <v>0</v>
      </c>
      <c r="G66" s="739">
        <v>0</v>
      </c>
      <c r="H66" s="741">
        <f t="shared" si="5"/>
        <v>0</v>
      </c>
    </row>
    <row r="67" spans="1:8">
      <c r="A67" s="738">
        <v>30</v>
      </c>
      <c r="B67" s="695" t="s">
        <v>103</v>
      </c>
      <c r="C67" s="739">
        <v>371453040.93000001</v>
      </c>
      <c r="D67" s="739">
        <v>0</v>
      </c>
      <c r="E67" s="740">
        <f t="shared" si="4"/>
        <v>371453040.93000001</v>
      </c>
      <c r="F67" s="739">
        <v>310754859</v>
      </c>
      <c r="G67" s="739">
        <v>0</v>
      </c>
      <c r="H67" s="741">
        <f t="shared" si="5"/>
        <v>310754859</v>
      </c>
    </row>
    <row r="68" spans="1:8">
      <c r="A68" s="738">
        <v>31</v>
      </c>
      <c r="B68" s="696" t="s">
        <v>566</v>
      </c>
      <c r="C68" s="739">
        <f>SUM(C55,C56,C57,C58,C59,C62,C63,C67)</f>
        <v>503302253.94999999</v>
      </c>
      <c r="D68" s="739">
        <f>SUM(D55,D56,D57,D58,D59,D62,D63,D67)</f>
        <v>0</v>
      </c>
      <c r="E68" s="740">
        <f t="shared" si="4"/>
        <v>503302253.94999999</v>
      </c>
      <c r="F68" s="739">
        <f>SUM(F55,F56,F57,F58,F59,F62,F63,F67)</f>
        <v>445556638.77630001</v>
      </c>
      <c r="G68" s="739">
        <f>SUM(G55,G56,G57,G58,G59,G62,G63,G67)</f>
        <v>0</v>
      </c>
      <c r="H68" s="741">
        <f t="shared" si="5"/>
        <v>445556638.77630001</v>
      </c>
    </row>
    <row r="69" spans="1:8" ht="12" thickBot="1">
      <c r="A69" s="746">
        <v>32</v>
      </c>
      <c r="B69" s="698" t="s">
        <v>567</v>
      </c>
      <c r="C69" s="747">
        <f>SUM(C53,C68)</f>
        <v>1941869817.5600002</v>
      </c>
      <c r="D69" s="747">
        <f>SUM(D53,D68)</f>
        <v>1585683528.6779993</v>
      </c>
      <c r="E69" s="748">
        <f t="shared" si="4"/>
        <v>3527553346.2379994</v>
      </c>
      <c r="F69" s="747">
        <f>SUM(F53,F68)</f>
        <v>1706144006.0043705</v>
      </c>
      <c r="G69" s="747">
        <f>SUM(G53,G68)</f>
        <v>1454587607.3182759</v>
      </c>
      <c r="H69" s="749">
        <f t="shared" si="5"/>
        <v>3160731613.3226461</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90" zoomScaleNormal="90" workbookViewId="0">
      <selection activeCell="B2" sqref="B2"/>
    </sheetView>
  </sheetViews>
  <sheetFormatPr defaultRowHeight="15"/>
  <cols>
    <col min="2" max="2" width="66.5703125" customWidth="1"/>
    <col min="3" max="8" width="17.85546875" style="559" customWidth="1"/>
    <col min="9" max="9" width="16.85546875" style="559" bestFit="1" customWidth="1"/>
    <col min="10" max="10" width="15.7109375" style="559" bestFit="1" customWidth="1"/>
    <col min="11" max="11" width="16.85546875" style="559" bestFit="1" customWidth="1"/>
    <col min="12" max="12" width="15.7109375" style="559" bestFit="1" customWidth="1"/>
    <col min="13" max="13" width="9.28515625" style="559" bestFit="1" customWidth="1"/>
    <col min="14" max="14" width="15.7109375" style="559" bestFit="1" customWidth="1"/>
    <col min="15" max="15" width="9.140625" style="559"/>
  </cols>
  <sheetData>
    <row r="1" spans="1:8" ht="15.75">
      <c r="A1" s="30" t="s">
        <v>108</v>
      </c>
      <c r="B1" s="575" t="str">
        <f>Info!C2</f>
        <v>სს "ბაზისბანკი"</v>
      </c>
      <c r="C1" s="557"/>
      <c r="D1" s="538"/>
      <c r="E1" s="538"/>
      <c r="F1" s="538"/>
      <c r="G1" s="538"/>
    </row>
    <row r="2" spans="1:8" ht="15.75">
      <c r="A2" s="30" t="s">
        <v>109</v>
      </c>
      <c r="B2" s="574">
        <f>'1. key ratios'!B2</f>
        <v>45291</v>
      </c>
      <c r="C2" s="558"/>
      <c r="D2" s="540"/>
      <c r="E2" s="540"/>
      <c r="F2" s="540"/>
      <c r="G2" s="540"/>
      <c r="H2" s="654"/>
    </row>
    <row r="3" spans="1:8" ht="16.5" thickBot="1">
      <c r="A3" s="30"/>
      <c r="B3" s="29"/>
      <c r="C3" s="558"/>
      <c r="D3" s="540"/>
      <c r="E3" s="540"/>
      <c r="F3" s="540"/>
      <c r="G3" s="540"/>
      <c r="H3" s="654"/>
    </row>
    <row r="4" spans="1:8">
      <c r="A4" s="776" t="s">
        <v>25</v>
      </c>
      <c r="B4" s="772" t="s">
        <v>166</v>
      </c>
      <c r="C4" s="774" t="s">
        <v>114</v>
      </c>
      <c r="D4" s="774"/>
      <c r="E4" s="774"/>
      <c r="F4" s="774" t="s">
        <v>115</v>
      </c>
      <c r="G4" s="774"/>
      <c r="H4" s="775"/>
    </row>
    <row r="5" spans="1:8" ht="15.6" customHeight="1">
      <c r="A5" s="777"/>
      <c r="B5" s="773"/>
      <c r="C5" s="750" t="s">
        <v>26</v>
      </c>
      <c r="D5" s="750" t="s">
        <v>88</v>
      </c>
      <c r="E5" s="750" t="s">
        <v>66</v>
      </c>
      <c r="F5" s="750" t="s">
        <v>26</v>
      </c>
      <c r="G5" s="750" t="s">
        <v>88</v>
      </c>
      <c r="H5" s="751" t="s">
        <v>66</v>
      </c>
    </row>
    <row r="6" spans="1:8">
      <c r="A6" s="752">
        <v>1</v>
      </c>
      <c r="B6" s="764" t="s">
        <v>568</v>
      </c>
      <c r="C6" s="753">
        <f>SUM(C7:C12)</f>
        <v>211712894.72999999</v>
      </c>
      <c r="D6" s="753">
        <f>SUM(D7:D12)</f>
        <v>102175405.76000004</v>
      </c>
      <c r="E6" s="754">
        <f>C6+D6</f>
        <v>313888300.49000001</v>
      </c>
      <c r="F6" s="753">
        <f>SUM(F7:F12)</f>
        <v>183501444.64140001</v>
      </c>
      <c r="G6" s="753">
        <f>SUM(G7:G12)</f>
        <v>74809609.662399992</v>
      </c>
      <c r="H6" s="755">
        <f>F6+G6</f>
        <v>258311054.30379999</v>
      </c>
    </row>
    <row r="7" spans="1:8">
      <c r="A7" s="752">
        <v>1.1000000000000001</v>
      </c>
      <c r="B7" s="692" t="s">
        <v>522</v>
      </c>
      <c r="C7" s="753">
        <v>0</v>
      </c>
      <c r="D7" s="753">
        <v>0</v>
      </c>
      <c r="E7" s="754">
        <f t="shared" ref="E7:E45" si="0">C7+D7</f>
        <v>0</v>
      </c>
      <c r="F7" s="753">
        <v>0</v>
      </c>
      <c r="G7" s="753">
        <v>0</v>
      </c>
      <c r="H7" s="755">
        <f t="shared" ref="H7:H45" si="1">F7+G7</f>
        <v>0</v>
      </c>
    </row>
    <row r="8" spans="1:8" ht="21">
      <c r="A8" s="752">
        <v>1.2</v>
      </c>
      <c r="B8" s="692" t="s">
        <v>569</v>
      </c>
      <c r="C8" s="753">
        <v>0</v>
      </c>
      <c r="D8" s="753">
        <v>0</v>
      </c>
      <c r="E8" s="754">
        <f t="shared" si="0"/>
        <v>0</v>
      </c>
      <c r="F8" s="753">
        <v>0</v>
      </c>
      <c r="G8" s="753">
        <v>0</v>
      </c>
      <c r="H8" s="755">
        <f t="shared" si="1"/>
        <v>0</v>
      </c>
    </row>
    <row r="9" spans="1:8" ht="21.6" customHeight="1">
      <c r="A9" s="752">
        <v>1.3</v>
      </c>
      <c r="B9" s="692" t="s">
        <v>570</v>
      </c>
      <c r="C9" s="753">
        <v>0</v>
      </c>
      <c r="D9" s="753">
        <v>0</v>
      </c>
      <c r="E9" s="754">
        <f t="shared" si="0"/>
        <v>0</v>
      </c>
      <c r="F9" s="753">
        <v>0</v>
      </c>
      <c r="G9" s="753">
        <v>0</v>
      </c>
      <c r="H9" s="755">
        <f t="shared" si="1"/>
        <v>0</v>
      </c>
    </row>
    <row r="10" spans="1:8" ht="21">
      <c r="A10" s="752">
        <v>1.4</v>
      </c>
      <c r="B10" s="692" t="s">
        <v>526</v>
      </c>
      <c r="C10" s="753">
        <v>21904417</v>
      </c>
      <c r="D10" s="753">
        <v>0</v>
      </c>
      <c r="E10" s="754">
        <f t="shared" si="0"/>
        <v>21904417</v>
      </c>
      <c r="F10" s="753">
        <v>8905601</v>
      </c>
      <c r="G10" s="753">
        <v>0</v>
      </c>
      <c r="H10" s="755">
        <f t="shared" si="1"/>
        <v>8905601</v>
      </c>
    </row>
    <row r="11" spans="1:8">
      <c r="A11" s="752">
        <v>1.5</v>
      </c>
      <c r="B11" s="692" t="s">
        <v>529</v>
      </c>
      <c r="C11" s="753">
        <f>211712894.73-C10</f>
        <v>189808477.72999999</v>
      </c>
      <c r="D11" s="753">
        <v>102175405.76000004</v>
      </c>
      <c r="E11" s="754">
        <f t="shared" si="0"/>
        <v>291983883.49000001</v>
      </c>
      <c r="F11" s="753">
        <f>183501444.6414-F10</f>
        <v>174595843.64140001</v>
      </c>
      <c r="G11" s="753">
        <v>74809609.662399992</v>
      </c>
      <c r="H11" s="755">
        <f t="shared" si="1"/>
        <v>249405453.30379999</v>
      </c>
    </row>
    <row r="12" spans="1:8">
      <c r="A12" s="752">
        <v>1.6</v>
      </c>
      <c r="B12" s="692" t="s">
        <v>99</v>
      </c>
      <c r="C12" s="753">
        <v>0</v>
      </c>
      <c r="D12" s="753">
        <v>0</v>
      </c>
      <c r="E12" s="754">
        <f t="shared" si="0"/>
        <v>0</v>
      </c>
      <c r="F12" s="753">
        <v>0</v>
      </c>
      <c r="G12" s="753">
        <v>0</v>
      </c>
      <c r="H12" s="755">
        <f t="shared" si="1"/>
        <v>0</v>
      </c>
    </row>
    <row r="13" spans="1:8">
      <c r="A13" s="752">
        <v>2</v>
      </c>
      <c r="B13" s="764" t="s">
        <v>571</v>
      </c>
      <c r="C13" s="753">
        <f>SUM(C14:C17)</f>
        <v>-125259669.64</v>
      </c>
      <c r="D13" s="753">
        <f>SUM(D14:D17)</f>
        <v>-48118081.980000004</v>
      </c>
      <c r="E13" s="754">
        <f t="shared" si="0"/>
        <v>-173377751.62</v>
      </c>
      <c r="F13" s="753">
        <f>SUM(F14:F17)</f>
        <v>-104307895.04589999</v>
      </c>
      <c r="G13" s="753">
        <f>SUM(G14:G17)</f>
        <v>-28626237.275000002</v>
      </c>
      <c r="H13" s="755">
        <f t="shared" si="1"/>
        <v>-132934132.32089999</v>
      </c>
    </row>
    <row r="14" spans="1:8">
      <c r="A14" s="752">
        <v>2.1</v>
      </c>
      <c r="B14" s="692" t="s">
        <v>572</v>
      </c>
      <c r="C14" s="753">
        <v>0</v>
      </c>
      <c r="D14" s="753">
        <v>0</v>
      </c>
      <c r="E14" s="754">
        <f t="shared" si="0"/>
        <v>0</v>
      </c>
      <c r="F14" s="753">
        <v>0</v>
      </c>
      <c r="G14" s="753">
        <v>0</v>
      </c>
      <c r="H14" s="755">
        <f t="shared" si="1"/>
        <v>0</v>
      </c>
    </row>
    <row r="15" spans="1:8" ht="24.6" customHeight="1">
      <c r="A15" s="752">
        <v>2.2000000000000002</v>
      </c>
      <c r="B15" s="692" t="s">
        <v>573</v>
      </c>
      <c r="C15" s="753">
        <v>0</v>
      </c>
      <c r="D15" s="753">
        <v>0</v>
      </c>
      <c r="E15" s="754">
        <f t="shared" si="0"/>
        <v>0</v>
      </c>
      <c r="F15" s="753">
        <v>0</v>
      </c>
      <c r="G15" s="753">
        <v>0</v>
      </c>
      <c r="H15" s="755">
        <f t="shared" si="1"/>
        <v>0</v>
      </c>
    </row>
    <row r="16" spans="1:8" ht="20.45" customHeight="1">
      <c r="A16" s="752">
        <v>2.2999999999999998</v>
      </c>
      <c r="B16" s="692" t="s">
        <v>574</v>
      </c>
      <c r="C16" s="753">
        <v>-125259669.64</v>
      </c>
      <c r="D16" s="753">
        <v>-48118081.980000004</v>
      </c>
      <c r="E16" s="754">
        <f t="shared" si="0"/>
        <v>-173377751.62</v>
      </c>
      <c r="F16" s="753">
        <v>-104307895.04589999</v>
      </c>
      <c r="G16" s="753">
        <v>-28626237.275000002</v>
      </c>
      <c r="H16" s="755">
        <f t="shared" si="1"/>
        <v>-132934132.32089999</v>
      </c>
    </row>
    <row r="17" spans="1:8">
      <c r="A17" s="752">
        <v>2.4</v>
      </c>
      <c r="B17" s="692" t="s">
        <v>575</v>
      </c>
      <c r="C17" s="753">
        <v>0</v>
      </c>
      <c r="D17" s="753">
        <v>0</v>
      </c>
      <c r="E17" s="754">
        <f t="shared" si="0"/>
        <v>0</v>
      </c>
      <c r="F17" s="753">
        <v>0</v>
      </c>
      <c r="G17" s="753">
        <v>0</v>
      </c>
      <c r="H17" s="755">
        <f t="shared" si="1"/>
        <v>0</v>
      </c>
    </row>
    <row r="18" spans="1:8">
      <c r="A18" s="752">
        <v>3</v>
      </c>
      <c r="B18" s="764" t="s">
        <v>576</v>
      </c>
      <c r="C18" s="753">
        <v>0</v>
      </c>
      <c r="D18" s="753">
        <v>0</v>
      </c>
      <c r="E18" s="754">
        <f t="shared" si="0"/>
        <v>0</v>
      </c>
      <c r="F18" s="753">
        <v>0</v>
      </c>
      <c r="G18" s="753">
        <v>0</v>
      </c>
      <c r="H18" s="755">
        <f t="shared" si="1"/>
        <v>0</v>
      </c>
    </row>
    <row r="19" spans="1:8">
      <c r="A19" s="752">
        <v>4</v>
      </c>
      <c r="B19" s="764" t="s">
        <v>577</v>
      </c>
      <c r="C19" s="753">
        <v>11687744.470000001</v>
      </c>
      <c r="D19" s="753">
        <v>4380055.0199999996</v>
      </c>
      <c r="E19" s="754">
        <f t="shared" si="0"/>
        <v>16067799.49</v>
      </c>
      <c r="F19" s="753">
        <v>6700972.0200000014</v>
      </c>
      <c r="G19" s="753">
        <v>2949531.7697999999</v>
      </c>
      <c r="H19" s="755">
        <f t="shared" si="1"/>
        <v>9650503.7898000013</v>
      </c>
    </row>
    <row r="20" spans="1:8">
      <c r="A20" s="752">
        <v>5</v>
      </c>
      <c r="B20" s="764" t="s">
        <v>578</v>
      </c>
      <c r="C20" s="753">
        <v>-1750383.51</v>
      </c>
      <c r="D20" s="753">
        <v>-4744384.22</v>
      </c>
      <c r="E20" s="754">
        <f t="shared" si="0"/>
        <v>-6494767.7299999995</v>
      </c>
      <c r="F20" s="753">
        <v>-1355851.6399999994</v>
      </c>
      <c r="G20" s="753">
        <v>-5102688.9799999995</v>
      </c>
      <c r="H20" s="755">
        <f t="shared" si="1"/>
        <v>-6458540.6199999992</v>
      </c>
    </row>
    <row r="21" spans="1:8" ht="38.450000000000003" customHeight="1">
      <c r="A21" s="752">
        <v>6</v>
      </c>
      <c r="B21" s="764" t="s">
        <v>579</v>
      </c>
      <c r="C21" s="753">
        <v>4549558.08</v>
      </c>
      <c r="D21" s="753">
        <v>56310.729999999996</v>
      </c>
      <c r="E21" s="754">
        <f t="shared" si="0"/>
        <v>4605868.8100000005</v>
      </c>
      <c r="F21" s="753">
        <v>0</v>
      </c>
      <c r="G21" s="753">
        <v>0</v>
      </c>
      <c r="H21" s="755">
        <f t="shared" si="1"/>
        <v>0</v>
      </c>
    </row>
    <row r="22" spans="1:8" ht="27.6" customHeight="1">
      <c r="A22" s="752">
        <v>7</v>
      </c>
      <c r="B22" s="764" t="s">
        <v>580</v>
      </c>
      <c r="C22" s="753">
        <v>571000</v>
      </c>
      <c r="D22" s="753">
        <v>0</v>
      </c>
      <c r="E22" s="754">
        <f t="shared" si="0"/>
        <v>571000</v>
      </c>
      <c r="F22" s="753">
        <v>57773913.689999998</v>
      </c>
      <c r="G22" s="753">
        <v>0</v>
      </c>
      <c r="H22" s="755">
        <f t="shared" si="1"/>
        <v>57773913.689999998</v>
      </c>
    </row>
    <row r="23" spans="1:8" ht="36.950000000000003" customHeight="1">
      <c r="A23" s="752">
        <v>8</v>
      </c>
      <c r="B23" s="765" t="s">
        <v>581</v>
      </c>
      <c r="C23" s="753">
        <v>0</v>
      </c>
      <c r="D23" s="753">
        <v>0</v>
      </c>
      <c r="E23" s="754">
        <f t="shared" si="0"/>
        <v>0</v>
      </c>
      <c r="F23" s="753">
        <v>0</v>
      </c>
      <c r="G23" s="753">
        <v>0</v>
      </c>
      <c r="H23" s="755">
        <f t="shared" si="1"/>
        <v>0</v>
      </c>
    </row>
    <row r="24" spans="1:8" ht="34.5" customHeight="1">
      <c r="A24" s="752">
        <v>9</v>
      </c>
      <c r="B24" s="765" t="s">
        <v>582</v>
      </c>
      <c r="C24" s="753">
        <v>0</v>
      </c>
      <c r="D24" s="753">
        <v>0</v>
      </c>
      <c r="E24" s="754">
        <f t="shared" si="0"/>
        <v>0</v>
      </c>
      <c r="F24" s="753">
        <v>0</v>
      </c>
      <c r="G24" s="753">
        <v>0</v>
      </c>
      <c r="H24" s="755">
        <f t="shared" si="1"/>
        <v>0</v>
      </c>
    </row>
    <row r="25" spans="1:8">
      <c r="A25" s="752">
        <v>10</v>
      </c>
      <c r="B25" s="764" t="s">
        <v>583</v>
      </c>
      <c r="C25" s="753">
        <v>8015663.9500000002</v>
      </c>
      <c r="D25" s="753">
        <v>0</v>
      </c>
      <c r="E25" s="754">
        <f t="shared" si="0"/>
        <v>8015663.9500000002</v>
      </c>
      <c r="F25" s="753">
        <v>8659166.2636000048</v>
      </c>
      <c r="G25" s="753">
        <v>0</v>
      </c>
      <c r="H25" s="755">
        <f t="shared" si="1"/>
        <v>8659166.2636000048</v>
      </c>
    </row>
    <row r="26" spans="1:8" ht="27" customHeight="1">
      <c r="A26" s="752">
        <v>11</v>
      </c>
      <c r="B26" s="766" t="s">
        <v>584</v>
      </c>
      <c r="C26" s="753">
        <v>608016.81000000006</v>
      </c>
      <c r="D26" s="753">
        <v>0</v>
      </c>
      <c r="E26" s="754">
        <f t="shared" si="0"/>
        <v>608016.81000000006</v>
      </c>
      <c r="F26" s="753">
        <v>-893152.45</v>
      </c>
      <c r="G26" s="753">
        <v>0</v>
      </c>
      <c r="H26" s="755">
        <f t="shared" si="1"/>
        <v>-893152.45</v>
      </c>
    </row>
    <row r="27" spans="1:8">
      <c r="A27" s="752">
        <v>12</v>
      </c>
      <c r="B27" s="764" t="s">
        <v>585</v>
      </c>
      <c r="C27" s="753">
        <v>131002.34</v>
      </c>
      <c r="D27" s="753">
        <v>0</v>
      </c>
      <c r="E27" s="754">
        <f t="shared" si="0"/>
        <v>131002.34</v>
      </c>
      <c r="F27" s="753">
        <v>0</v>
      </c>
      <c r="G27" s="753">
        <v>0</v>
      </c>
      <c r="H27" s="755">
        <f t="shared" si="1"/>
        <v>0</v>
      </c>
    </row>
    <row r="28" spans="1:8">
      <c r="A28" s="752">
        <v>13</v>
      </c>
      <c r="B28" s="764" t="s">
        <v>586</v>
      </c>
      <c r="C28" s="753">
        <v>-15945265</v>
      </c>
      <c r="D28" s="753">
        <v>-96123</v>
      </c>
      <c r="E28" s="754">
        <f t="shared" si="0"/>
        <v>-16041388</v>
      </c>
      <c r="F28" s="753">
        <v>-3459956.1562000006</v>
      </c>
      <c r="G28" s="753">
        <v>0</v>
      </c>
      <c r="H28" s="755">
        <f t="shared" si="1"/>
        <v>-3459956.1562000006</v>
      </c>
    </row>
    <row r="29" spans="1:8">
      <c r="A29" s="752">
        <v>14</v>
      </c>
      <c r="B29" s="764" t="s">
        <v>587</v>
      </c>
      <c r="C29" s="753">
        <f>SUM(C30:C31)</f>
        <v>-53610348.579999998</v>
      </c>
      <c r="D29" s="753">
        <f>SUM(D30:D31)</f>
        <v>-1021308.07</v>
      </c>
      <c r="E29" s="754">
        <f t="shared" si="0"/>
        <v>-54631656.649999999</v>
      </c>
      <c r="F29" s="753">
        <f>SUM(F30:F31)</f>
        <v>-46072585.340571851</v>
      </c>
      <c r="G29" s="753">
        <f>SUM(G30:G31)</f>
        <v>0</v>
      </c>
      <c r="H29" s="755">
        <f t="shared" si="1"/>
        <v>-46072585.340571851</v>
      </c>
    </row>
    <row r="30" spans="1:8">
      <c r="A30" s="752">
        <v>14.1</v>
      </c>
      <c r="B30" s="694" t="s">
        <v>588</v>
      </c>
      <c r="C30" s="753">
        <v>-46553516.039999999</v>
      </c>
      <c r="D30" s="753">
        <v>0</v>
      </c>
      <c r="E30" s="754">
        <f t="shared" si="0"/>
        <v>-46553516.039999999</v>
      </c>
      <c r="F30" s="753">
        <v>-38818923.470571853</v>
      </c>
      <c r="G30" s="753">
        <v>0</v>
      </c>
      <c r="H30" s="755">
        <f t="shared" si="1"/>
        <v>-38818923.470571853</v>
      </c>
    </row>
    <row r="31" spans="1:8">
      <c r="A31" s="752">
        <v>14.2</v>
      </c>
      <c r="B31" s="694" t="s">
        <v>589</v>
      </c>
      <c r="C31" s="753">
        <v>-7056832.54</v>
      </c>
      <c r="D31" s="753">
        <v>-1021308.07</v>
      </c>
      <c r="E31" s="754">
        <f t="shared" si="0"/>
        <v>-8078140.6100000003</v>
      </c>
      <c r="F31" s="753">
        <v>-7253661.8700000001</v>
      </c>
      <c r="G31" s="753">
        <v>0</v>
      </c>
      <c r="H31" s="755">
        <f t="shared" si="1"/>
        <v>-7253661.8700000001</v>
      </c>
    </row>
    <row r="32" spans="1:8">
      <c r="A32" s="752">
        <v>15</v>
      </c>
      <c r="B32" s="756" t="s">
        <v>590</v>
      </c>
      <c r="C32" s="753">
        <v>-9811563.3499999996</v>
      </c>
      <c r="D32" s="753">
        <v>0</v>
      </c>
      <c r="E32" s="754">
        <f t="shared" si="0"/>
        <v>-9811563.3499999996</v>
      </c>
      <c r="F32" s="753">
        <v>-9119457.0499999989</v>
      </c>
      <c r="G32" s="753">
        <v>0</v>
      </c>
      <c r="H32" s="755">
        <f t="shared" si="1"/>
        <v>-9119457.0499999989</v>
      </c>
    </row>
    <row r="33" spans="1:8" ht="22.5" customHeight="1">
      <c r="A33" s="752">
        <v>16</v>
      </c>
      <c r="B33" s="695" t="s">
        <v>591</v>
      </c>
      <c r="C33" s="753">
        <v>0</v>
      </c>
      <c r="D33" s="753">
        <v>0</v>
      </c>
      <c r="E33" s="754">
        <f t="shared" si="0"/>
        <v>0</v>
      </c>
      <c r="F33" s="753">
        <v>0</v>
      </c>
      <c r="G33" s="753">
        <v>0</v>
      </c>
      <c r="H33" s="755">
        <f t="shared" si="1"/>
        <v>0</v>
      </c>
    </row>
    <row r="34" spans="1:8">
      <c r="A34" s="752">
        <v>17</v>
      </c>
      <c r="B34" s="764" t="s">
        <v>592</v>
      </c>
      <c r="C34" s="753">
        <f>SUM(C35:C36)</f>
        <v>-234994.16999999998</v>
      </c>
      <c r="D34" s="753">
        <f>SUM(D35:D36)</f>
        <v>-2120.5999999999622</v>
      </c>
      <c r="E34" s="754">
        <f t="shared" si="0"/>
        <v>-237114.76999999996</v>
      </c>
      <c r="F34" s="753">
        <f>SUM(F35:F36)</f>
        <v>-1976340.5017416901</v>
      </c>
      <c r="G34" s="753">
        <f>SUM(G35:G36)</f>
        <v>0</v>
      </c>
      <c r="H34" s="755">
        <f t="shared" si="1"/>
        <v>-1976340.5017416901</v>
      </c>
    </row>
    <row r="35" spans="1:8">
      <c r="A35" s="752">
        <v>17.100000000000001</v>
      </c>
      <c r="B35" s="694" t="s">
        <v>593</v>
      </c>
      <c r="C35" s="753">
        <v>-458290.1</v>
      </c>
      <c r="D35" s="753">
        <v>-103020.88999999998</v>
      </c>
      <c r="E35" s="754">
        <f t="shared" si="0"/>
        <v>-561310.99</v>
      </c>
      <c r="F35" s="753">
        <v>-1108650</v>
      </c>
      <c r="G35" s="753">
        <v>0</v>
      </c>
      <c r="H35" s="755">
        <f t="shared" si="1"/>
        <v>-1108650</v>
      </c>
    </row>
    <row r="36" spans="1:8">
      <c r="A36" s="752">
        <v>17.2</v>
      </c>
      <c r="B36" s="694" t="s">
        <v>594</v>
      </c>
      <c r="C36" s="753">
        <v>223295.93</v>
      </c>
      <c r="D36" s="753">
        <v>100900.29000000002</v>
      </c>
      <c r="E36" s="754">
        <f t="shared" si="0"/>
        <v>324196.22000000003</v>
      </c>
      <c r="F36" s="753">
        <v>-867690.50174168998</v>
      </c>
      <c r="G36" s="753">
        <v>0</v>
      </c>
      <c r="H36" s="755">
        <f t="shared" si="1"/>
        <v>-867690.50174168998</v>
      </c>
    </row>
    <row r="37" spans="1:8" ht="41.45" customHeight="1">
      <c r="A37" s="752">
        <v>18</v>
      </c>
      <c r="B37" s="767" t="s">
        <v>595</v>
      </c>
      <c r="C37" s="753">
        <f>SUM(C38:C39)</f>
        <v>-4023176.08</v>
      </c>
      <c r="D37" s="753">
        <f>SUM(D38:D39)</f>
        <v>-72791.549999999974</v>
      </c>
      <c r="E37" s="754">
        <f t="shared" si="0"/>
        <v>-4095967.63</v>
      </c>
      <c r="F37" s="753">
        <f>SUM(F38:F39)</f>
        <v>-52532588.559437186</v>
      </c>
      <c r="G37" s="757">
        <f>SUM(G38:G39)</f>
        <v>3850616.5710220002</v>
      </c>
      <c r="H37" s="755">
        <f t="shared" si="1"/>
        <v>-48681971.988415182</v>
      </c>
    </row>
    <row r="38" spans="1:8" ht="21">
      <c r="A38" s="752">
        <v>18.100000000000001</v>
      </c>
      <c r="B38" s="692" t="s">
        <v>596</v>
      </c>
      <c r="C38" s="753">
        <v>0</v>
      </c>
      <c r="D38" s="753">
        <v>0</v>
      </c>
      <c r="E38" s="754">
        <f t="shared" si="0"/>
        <v>0</v>
      </c>
      <c r="F38" s="753">
        <v>0</v>
      </c>
      <c r="G38" s="753">
        <v>0</v>
      </c>
      <c r="H38" s="755">
        <f t="shared" si="1"/>
        <v>0</v>
      </c>
    </row>
    <row r="39" spans="1:8">
      <c r="A39" s="752">
        <v>18.2</v>
      </c>
      <c r="B39" s="692" t="s">
        <v>597</v>
      </c>
      <c r="C39" s="753">
        <v>-4023176.08</v>
      </c>
      <c r="D39" s="753">
        <v>-72791.549999999974</v>
      </c>
      <c r="E39" s="754">
        <f t="shared" si="0"/>
        <v>-4095967.63</v>
      </c>
      <c r="F39" s="753">
        <v>-52532588.559437186</v>
      </c>
      <c r="G39" s="753">
        <v>3850616.5710220002</v>
      </c>
      <c r="H39" s="755">
        <f t="shared" si="1"/>
        <v>-48681971.988415182</v>
      </c>
    </row>
    <row r="40" spans="1:8" ht="24.6" customHeight="1">
      <c r="A40" s="752">
        <v>19</v>
      </c>
      <c r="B40" s="767" t="s">
        <v>598</v>
      </c>
      <c r="C40" s="753">
        <v>0</v>
      </c>
      <c r="D40" s="753">
        <v>0</v>
      </c>
      <c r="E40" s="754">
        <f t="shared" si="0"/>
        <v>0</v>
      </c>
      <c r="F40" s="753">
        <v>0</v>
      </c>
      <c r="G40" s="753">
        <v>0</v>
      </c>
      <c r="H40" s="755">
        <f t="shared" si="1"/>
        <v>0</v>
      </c>
    </row>
    <row r="41" spans="1:8" ht="24.95" customHeight="1">
      <c r="A41" s="752">
        <v>20</v>
      </c>
      <c r="B41" s="767" t="s">
        <v>599</v>
      </c>
      <c r="C41" s="753">
        <v>1338242.21</v>
      </c>
      <c r="D41" s="753">
        <v>0</v>
      </c>
      <c r="E41" s="754">
        <f t="shared" si="0"/>
        <v>1338242.21</v>
      </c>
      <c r="F41" s="753">
        <v>0</v>
      </c>
      <c r="G41" s="753">
        <v>0</v>
      </c>
      <c r="H41" s="755">
        <f t="shared" si="1"/>
        <v>0</v>
      </c>
    </row>
    <row r="42" spans="1:8" ht="33" customHeight="1">
      <c r="A42" s="752">
        <v>21</v>
      </c>
      <c r="B42" s="768" t="s">
        <v>600</v>
      </c>
      <c r="C42" s="753">
        <v>0</v>
      </c>
      <c r="D42" s="753">
        <v>0</v>
      </c>
      <c r="E42" s="754">
        <f t="shared" si="0"/>
        <v>0</v>
      </c>
      <c r="F42" s="753">
        <v>0</v>
      </c>
      <c r="G42" s="753">
        <v>0</v>
      </c>
      <c r="H42" s="755">
        <f t="shared" si="1"/>
        <v>0</v>
      </c>
    </row>
    <row r="43" spans="1:8">
      <c r="A43" s="752">
        <v>22</v>
      </c>
      <c r="B43" s="758" t="s">
        <v>601</v>
      </c>
      <c r="C43" s="753">
        <f>SUM(C6,C13,C18,C19,C20,C21,C22,C23,C24,C25,C26,C27,C28,C29,C32,C33,C34,C37,C40,C41,C42)</f>
        <v>27978722.25999999</v>
      </c>
      <c r="D43" s="753">
        <f>SUM(D6,D13,D18,D19,D20,D21,D22,D23,D24,D25,D26,D27,D28,D29,D32,D33,D34,D37,D40,D41,D42)</f>
        <v>52556962.090000026</v>
      </c>
      <c r="E43" s="754">
        <f t="shared" si="0"/>
        <v>80535684.350000024</v>
      </c>
      <c r="F43" s="753">
        <f>SUM(F6,F13,F18,F19,F20,F21,F22,F23,F24,F25,F26,F27,F28,F29,F32,F33,F34,F37,F40,F41,F42)</f>
        <v>36917669.871149302</v>
      </c>
      <c r="G43" s="753">
        <f>SUM(G6,G13,G18,G19,G20,G21,G22,G23,G24,G25,G26,G27,G28,G29,G32,G33,G34,G37,G40,G41,G42)</f>
        <v>47880831.748221993</v>
      </c>
      <c r="H43" s="755">
        <f t="shared" si="1"/>
        <v>84798501.619371295</v>
      </c>
    </row>
    <row r="44" spans="1:8">
      <c r="A44" s="752">
        <v>23</v>
      </c>
      <c r="B44" s="758" t="s">
        <v>602</v>
      </c>
      <c r="C44" s="753">
        <v>8576352.5100000016</v>
      </c>
      <c r="D44" s="753">
        <v>0</v>
      </c>
      <c r="E44" s="754">
        <f t="shared" si="0"/>
        <v>8576352.5100000016</v>
      </c>
      <c r="F44" s="753">
        <v>11550535.0677</v>
      </c>
      <c r="G44" s="753">
        <v>0</v>
      </c>
      <c r="H44" s="755">
        <f t="shared" si="1"/>
        <v>11550535.0677</v>
      </c>
    </row>
    <row r="45" spans="1:8" ht="15.75" thickBot="1">
      <c r="A45" s="759">
        <v>24</v>
      </c>
      <c r="B45" s="760" t="s">
        <v>603</v>
      </c>
      <c r="C45" s="761">
        <f>C43-C44</f>
        <v>19402369.749999989</v>
      </c>
      <c r="D45" s="761">
        <f>D43-D44</f>
        <v>52556962.090000026</v>
      </c>
      <c r="E45" s="762">
        <f t="shared" si="0"/>
        <v>71959331.840000018</v>
      </c>
      <c r="F45" s="761">
        <f>F43-F44</f>
        <v>25367134.803449303</v>
      </c>
      <c r="G45" s="761">
        <f>G43-G44</f>
        <v>47880831.748221993</v>
      </c>
      <c r="H45" s="763">
        <f t="shared" si="1"/>
        <v>73247966.551671296</v>
      </c>
    </row>
  </sheetData>
  <mergeCells count="4">
    <mergeCell ref="B4:B5"/>
    <mergeCell ref="C4:E4"/>
    <mergeCell ref="F4:H4"/>
    <mergeCell ref="A4:A5"/>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90" zoomScaleNormal="90" workbookViewId="0">
      <selection activeCell="B2" sqref="B2"/>
    </sheetView>
  </sheetViews>
  <sheetFormatPr defaultRowHeight="15"/>
  <cols>
    <col min="1" max="1" width="8.7109375" style="411"/>
    <col min="2" max="2" width="87.5703125" bestFit="1" customWidth="1"/>
    <col min="3" max="3" width="12.7109375" customWidth="1"/>
    <col min="4" max="4" width="13.85546875" customWidth="1"/>
    <col min="5" max="5" width="16.85546875" bestFit="1" customWidth="1"/>
    <col min="6" max="6" width="12.7109375" customWidth="1"/>
    <col min="7" max="7" width="16.85546875" bestFit="1" customWidth="1"/>
    <col min="8" max="8" width="13.5703125" bestFit="1" customWidth="1"/>
  </cols>
  <sheetData>
    <row r="1" spans="1:8" ht="15.75">
      <c r="A1" s="30" t="s">
        <v>108</v>
      </c>
      <c r="B1" s="304" t="str">
        <f>Info!C2</f>
        <v>სს "ბაზისბანკი"</v>
      </c>
      <c r="C1" s="29"/>
      <c r="D1" s="221"/>
      <c r="E1" s="221"/>
      <c r="F1" s="221"/>
      <c r="G1" s="221"/>
    </row>
    <row r="2" spans="1:8" ht="15.75">
      <c r="A2" s="30" t="s">
        <v>109</v>
      </c>
      <c r="B2" s="614">
        <f>'1. key ratios'!B2</f>
        <v>45291</v>
      </c>
      <c r="C2" s="41"/>
      <c r="D2" s="31"/>
      <c r="E2" s="31"/>
      <c r="F2" s="31"/>
      <c r="G2" s="31"/>
      <c r="H2" s="14"/>
    </row>
    <row r="3" spans="1:8" ht="16.5" thickBot="1">
      <c r="A3" s="30"/>
      <c r="B3" s="29"/>
      <c r="C3" s="41"/>
      <c r="D3" s="31"/>
      <c r="E3" s="31"/>
      <c r="F3" s="31"/>
      <c r="G3" s="31"/>
      <c r="H3" s="14"/>
    </row>
    <row r="4" spans="1:8" ht="15.75">
      <c r="A4" s="778" t="s">
        <v>25</v>
      </c>
      <c r="B4" s="779" t="s">
        <v>151</v>
      </c>
      <c r="C4" s="780" t="s">
        <v>114</v>
      </c>
      <c r="D4" s="780"/>
      <c r="E4" s="780"/>
      <c r="F4" s="780" t="s">
        <v>115</v>
      </c>
      <c r="G4" s="780"/>
      <c r="H4" s="781"/>
    </row>
    <row r="5" spans="1:8">
      <c r="A5" s="778"/>
      <c r="B5" s="779"/>
      <c r="C5" s="399" t="s">
        <v>26</v>
      </c>
      <c r="D5" s="399" t="s">
        <v>88</v>
      </c>
      <c r="E5" s="399" t="s">
        <v>66</v>
      </c>
      <c r="F5" s="399" t="s">
        <v>26</v>
      </c>
      <c r="G5" s="399" t="s">
        <v>88</v>
      </c>
      <c r="H5" s="400" t="s">
        <v>66</v>
      </c>
    </row>
    <row r="6" spans="1:8" ht="15.75">
      <c r="A6" s="401">
        <v>1</v>
      </c>
      <c r="B6" s="403" t="s">
        <v>604</v>
      </c>
      <c r="C6" s="660">
        <v>5260800</v>
      </c>
      <c r="D6" s="660">
        <v>14690847.5</v>
      </c>
      <c r="E6" s="661">
        <f t="shared" ref="E6:E43" si="0">C6+D6</f>
        <v>19951647.5</v>
      </c>
      <c r="F6" s="660">
        <v>255000</v>
      </c>
      <c r="G6" s="660">
        <v>86464000</v>
      </c>
      <c r="H6" s="402">
        <f t="shared" ref="H6:H43" si="1">F6+G6</f>
        <v>86719000</v>
      </c>
    </row>
    <row r="7" spans="1:8" ht="15.75">
      <c r="A7" s="401">
        <v>2</v>
      </c>
      <c r="B7" s="403" t="s">
        <v>177</v>
      </c>
      <c r="C7" s="660">
        <v>0</v>
      </c>
      <c r="D7" s="660">
        <v>57827188</v>
      </c>
      <c r="E7" s="661">
        <f t="shared" si="0"/>
        <v>57827188</v>
      </c>
      <c r="F7" s="660">
        <v>0</v>
      </c>
      <c r="G7" s="660">
        <v>14375320</v>
      </c>
      <c r="H7" s="402">
        <f t="shared" si="1"/>
        <v>14375320</v>
      </c>
    </row>
    <row r="8" spans="1:8" ht="15.75">
      <c r="A8" s="401">
        <v>3</v>
      </c>
      <c r="B8" s="403" t="s">
        <v>179</v>
      </c>
      <c r="C8" s="660">
        <f>C9+C10</f>
        <v>130709124.98</v>
      </c>
      <c r="D8" s="660">
        <f>D9+D10</f>
        <v>2200455743.3899999</v>
      </c>
      <c r="E8" s="661">
        <f t="shared" si="0"/>
        <v>2331164868.3699999</v>
      </c>
      <c r="F8" s="660">
        <f>F9+F10</f>
        <v>56539127.189860001</v>
      </c>
      <c r="G8" s="660">
        <f>G9+G10</f>
        <v>711161673.62294102</v>
      </c>
      <c r="H8" s="402">
        <f t="shared" si="1"/>
        <v>767700800.812801</v>
      </c>
    </row>
    <row r="9" spans="1:8" ht="15.75">
      <c r="A9" s="401">
        <v>3.1</v>
      </c>
      <c r="B9" s="404" t="s">
        <v>605</v>
      </c>
      <c r="C9" s="660">
        <v>69122270.75</v>
      </c>
      <c r="D9" s="660">
        <v>2186557814.8099999</v>
      </c>
      <c r="E9" s="661">
        <f t="shared" si="0"/>
        <v>2255680085.5599999</v>
      </c>
      <c r="F9" s="662">
        <v>39981058.049860001</v>
      </c>
      <c r="G9" s="662">
        <v>710635459.12294102</v>
      </c>
      <c r="H9" s="402">
        <f t="shared" si="1"/>
        <v>750616517.17280102</v>
      </c>
    </row>
    <row r="10" spans="1:8" ht="15.75">
      <c r="A10" s="401">
        <v>3.2</v>
      </c>
      <c r="B10" s="404" t="s">
        <v>606</v>
      </c>
      <c r="C10" s="660">
        <v>61586854.230000004</v>
      </c>
      <c r="D10" s="660">
        <v>13897928.579999998</v>
      </c>
      <c r="E10" s="661">
        <f t="shared" si="0"/>
        <v>75484782.810000002</v>
      </c>
      <c r="F10" s="662">
        <v>16558069.140000001</v>
      </c>
      <c r="G10" s="662">
        <v>526214.5</v>
      </c>
      <c r="H10" s="402">
        <f t="shared" si="1"/>
        <v>17084283.640000001</v>
      </c>
    </row>
    <row r="11" spans="1:8" ht="29.25" customHeight="1">
      <c r="A11" s="401">
        <v>4</v>
      </c>
      <c r="B11" s="403" t="s">
        <v>178</v>
      </c>
      <c r="C11" s="660">
        <f>C12+C13</f>
        <v>206393000</v>
      </c>
      <c r="D11" s="660">
        <f>D12+D13</f>
        <v>0</v>
      </c>
      <c r="E11" s="661">
        <f t="shared" si="0"/>
        <v>206393000</v>
      </c>
      <c r="F11" s="660">
        <f>F12+F13</f>
        <v>342099945</v>
      </c>
      <c r="G11" s="660">
        <f>G12+G13</f>
        <v>0</v>
      </c>
      <c r="H11" s="402">
        <f t="shared" si="1"/>
        <v>342099945</v>
      </c>
    </row>
    <row r="12" spans="1:8" ht="15.75">
      <c r="A12" s="401">
        <v>4.0999999999999996</v>
      </c>
      <c r="B12" s="404" t="s">
        <v>607</v>
      </c>
      <c r="C12" s="660">
        <v>206393000</v>
      </c>
      <c r="D12" s="660">
        <v>0</v>
      </c>
      <c r="E12" s="661">
        <f t="shared" si="0"/>
        <v>206393000</v>
      </c>
      <c r="F12" s="660">
        <v>342099945</v>
      </c>
      <c r="G12" s="660">
        <v>0</v>
      </c>
      <c r="H12" s="402">
        <f t="shared" si="1"/>
        <v>342099945</v>
      </c>
    </row>
    <row r="13" spans="1:8" ht="15.75">
      <c r="A13" s="401">
        <v>4.2</v>
      </c>
      <c r="B13" s="404" t="s">
        <v>608</v>
      </c>
      <c r="C13" s="660">
        <v>0</v>
      </c>
      <c r="D13" s="660">
        <v>0</v>
      </c>
      <c r="E13" s="661">
        <f t="shared" si="0"/>
        <v>0</v>
      </c>
      <c r="F13" s="660">
        <v>0</v>
      </c>
      <c r="G13" s="660">
        <v>0</v>
      </c>
      <c r="H13" s="402">
        <f t="shared" si="1"/>
        <v>0</v>
      </c>
    </row>
    <row r="14" spans="1:8" ht="15.75">
      <c r="A14" s="401">
        <v>5</v>
      </c>
      <c r="B14" s="405" t="s">
        <v>609</v>
      </c>
      <c r="C14" s="660">
        <f>C15+C16+C17+C23+C24+C25+C26</f>
        <v>137106853.91</v>
      </c>
      <c r="D14" s="660">
        <f>D15+D16+D17+D23+D24+D25+D26</f>
        <v>3874304733.0100002</v>
      </c>
      <c r="E14" s="661">
        <f t="shared" si="0"/>
        <v>4011411586.9200001</v>
      </c>
      <c r="F14" s="660">
        <f>F15+F16+F17+F23+F24+F25+F26</f>
        <v>96389121.730000004</v>
      </c>
      <c r="G14" s="660">
        <f>G15+G16+G17+G23+G24+G25+G26</f>
        <v>3911977591.4213996</v>
      </c>
      <c r="H14" s="402">
        <f t="shared" si="1"/>
        <v>4008366713.1513996</v>
      </c>
    </row>
    <row r="15" spans="1:8" ht="15.75">
      <c r="A15" s="401">
        <v>5.0999999999999996</v>
      </c>
      <c r="B15" s="406" t="s">
        <v>610</v>
      </c>
      <c r="C15" s="660">
        <v>102128370.7</v>
      </c>
      <c r="D15" s="660">
        <v>98150364.810000002</v>
      </c>
      <c r="E15" s="661">
        <f t="shared" si="0"/>
        <v>200278735.50999999</v>
      </c>
      <c r="F15" s="660">
        <v>23219176.449999999</v>
      </c>
      <c r="G15" s="660">
        <v>57352766.234499998</v>
      </c>
      <c r="H15" s="402">
        <f t="shared" si="1"/>
        <v>80571942.684499994</v>
      </c>
    </row>
    <row r="16" spans="1:8" ht="15.75">
      <c r="A16" s="401">
        <v>5.2</v>
      </c>
      <c r="B16" s="406" t="s">
        <v>611</v>
      </c>
      <c r="C16" s="660">
        <v>0</v>
      </c>
      <c r="D16" s="660">
        <v>0</v>
      </c>
      <c r="E16" s="661">
        <f t="shared" si="0"/>
        <v>0</v>
      </c>
      <c r="F16" s="660">
        <v>0</v>
      </c>
      <c r="G16" s="660">
        <v>0</v>
      </c>
      <c r="H16" s="402">
        <f t="shared" si="1"/>
        <v>0</v>
      </c>
    </row>
    <row r="17" spans="1:8" ht="15.75">
      <c r="A17" s="401">
        <v>5.3</v>
      </c>
      <c r="B17" s="406" t="s">
        <v>612</v>
      </c>
      <c r="C17" s="660">
        <f>C18+C19+C20+C21+C22</f>
        <v>2328649.4500000002</v>
      </c>
      <c r="D17" s="660">
        <f>D18+D19+D20+D21+D22</f>
        <v>3077612485.1500001</v>
      </c>
      <c r="E17" s="661">
        <f t="shared" si="0"/>
        <v>3079941134.5999999</v>
      </c>
      <c r="F17" s="660">
        <v>24983012.75</v>
      </c>
      <c r="G17" s="660">
        <v>3499552825.1977997</v>
      </c>
      <c r="H17" s="402">
        <f t="shared" si="1"/>
        <v>3524535837.9477997</v>
      </c>
    </row>
    <row r="18" spans="1:8" ht="15.75">
      <c r="A18" s="401" t="s">
        <v>180</v>
      </c>
      <c r="B18" s="407" t="s">
        <v>613</v>
      </c>
      <c r="C18" s="660">
        <v>1371452</v>
      </c>
      <c r="D18" s="660">
        <v>1053735006.72</v>
      </c>
      <c r="E18" s="661">
        <f t="shared" si="0"/>
        <v>1055106458.72</v>
      </c>
      <c r="F18" s="660">
        <v>2532685.2400000002</v>
      </c>
      <c r="G18" s="660">
        <v>1188062401.2535999</v>
      </c>
      <c r="H18" s="402">
        <f t="shared" si="1"/>
        <v>1190595086.4935999</v>
      </c>
    </row>
    <row r="19" spans="1:8" ht="15.75">
      <c r="A19" s="401" t="s">
        <v>181</v>
      </c>
      <c r="B19" s="408" t="s">
        <v>614</v>
      </c>
      <c r="C19" s="660">
        <v>92605.48</v>
      </c>
      <c r="D19" s="660">
        <v>977365440.63999999</v>
      </c>
      <c r="E19" s="661">
        <f t="shared" si="0"/>
        <v>977458046.12</v>
      </c>
      <c r="F19" s="660">
        <v>316862.40000000002</v>
      </c>
      <c r="G19" s="660">
        <v>1012948757.938</v>
      </c>
      <c r="H19" s="402">
        <f t="shared" si="1"/>
        <v>1013265620.3379999</v>
      </c>
    </row>
    <row r="20" spans="1:8" ht="15.75">
      <c r="A20" s="401" t="s">
        <v>182</v>
      </c>
      <c r="B20" s="408" t="s">
        <v>615</v>
      </c>
      <c r="C20" s="660">
        <v>0</v>
      </c>
      <c r="D20" s="660">
        <v>3163.82</v>
      </c>
      <c r="E20" s="661">
        <f t="shared" si="0"/>
        <v>3163.82</v>
      </c>
      <c r="F20" s="660">
        <v>0</v>
      </c>
      <c r="G20" s="660">
        <v>0</v>
      </c>
      <c r="H20" s="402">
        <f t="shared" si="1"/>
        <v>0</v>
      </c>
    </row>
    <row r="21" spans="1:8" ht="15.75">
      <c r="A21" s="401" t="s">
        <v>183</v>
      </c>
      <c r="B21" s="408" t="s">
        <v>616</v>
      </c>
      <c r="C21" s="660">
        <v>233318.75</v>
      </c>
      <c r="D21" s="660">
        <v>622707371.13</v>
      </c>
      <c r="E21" s="661">
        <f t="shared" si="0"/>
        <v>622940689.88</v>
      </c>
      <c r="F21" s="660">
        <v>349246.71999999997</v>
      </c>
      <c r="G21" s="660">
        <v>730706097.2493</v>
      </c>
      <c r="H21" s="402">
        <f t="shared" si="1"/>
        <v>731055343.96930003</v>
      </c>
    </row>
    <row r="22" spans="1:8" ht="15.75">
      <c r="A22" s="401" t="s">
        <v>184</v>
      </c>
      <c r="B22" s="408" t="s">
        <v>426</v>
      </c>
      <c r="C22" s="660">
        <v>631273.22</v>
      </c>
      <c r="D22" s="660">
        <v>423801502.83999997</v>
      </c>
      <c r="E22" s="661">
        <f t="shared" si="0"/>
        <v>424432776.06</v>
      </c>
      <c r="F22" s="660">
        <v>21784218.390000001</v>
      </c>
      <c r="G22" s="660">
        <v>567835568.75689995</v>
      </c>
      <c r="H22" s="402">
        <f t="shared" si="1"/>
        <v>589619787.14689994</v>
      </c>
    </row>
    <row r="23" spans="1:8" ht="15.75">
      <c r="A23" s="401">
        <v>5.4</v>
      </c>
      <c r="B23" s="406" t="s">
        <v>617</v>
      </c>
      <c r="C23" s="660">
        <v>19951900.260000002</v>
      </c>
      <c r="D23" s="660">
        <v>347688781.25</v>
      </c>
      <c r="E23" s="661">
        <f t="shared" si="0"/>
        <v>367640681.50999999</v>
      </c>
      <c r="F23" s="660">
        <v>20667890.809999999</v>
      </c>
      <c r="G23" s="660">
        <v>65818234.094400004</v>
      </c>
      <c r="H23" s="402">
        <f t="shared" si="1"/>
        <v>86486124.904400006</v>
      </c>
    </row>
    <row r="24" spans="1:8" ht="15.75">
      <c r="A24" s="401">
        <v>5.5</v>
      </c>
      <c r="B24" s="406" t="s">
        <v>618</v>
      </c>
      <c r="C24" s="660">
        <v>3969737.72</v>
      </c>
      <c r="D24" s="660">
        <v>259415992.72999999</v>
      </c>
      <c r="E24" s="661">
        <f t="shared" si="0"/>
        <v>263385730.44999999</v>
      </c>
      <c r="F24" s="660">
        <v>19219041.719999999</v>
      </c>
      <c r="G24" s="660">
        <v>289253765.89469999</v>
      </c>
      <c r="H24" s="402">
        <f t="shared" si="1"/>
        <v>308472807.61469996</v>
      </c>
    </row>
    <row r="25" spans="1:8" ht="15.75">
      <c r="A25" s="401">
        <v>5.6</v>
      </c>
      <c r="B25" s="406" t="s">
        <v>619</v>
      </c>
      <c r="C25" s="660">
        <v>2720000</v>
      </c>
      <c r="D25" s="660">
        <v>53044702.689999998</v>
      </c>
      <c r="E25" s="661">
        <f t="shared" si="0"/>
        <v>55764702.689999998</v>
      </c>
      <c r="F25" s="660">
        <v>8300000</v>
      </c>
      <c r="G25" s="660">
        <v>0</v>
      </c>
      <c r="H25" s="402">
        <f t="shared" si="1"/>
        <v>8300000</v>
      </c>
    </row>
    <row r="26" spans="1:8" ht="15.75">
      <c r="A26" s="401">
        <v>5.7</v>
      </c>
      <c r="B26" s="406" t="s">
        <v>426</v>
      </c>
      <c r="C26" s="660">
        <v>6008195.7800000003</v>
      </c>
      <c r="D26" s="660">
        <v>38392406.380000003</v>
      </c>
      <c r="E26" s="661">
        <f t="shared" si="0"/>
        <v>44400602.160000004</v>
      </c>
      <c r="F26" s="660">
        <v>0</v>
      </c>
      <c r="G26" s="660">
        <v>0</v>
      </c>
      <c r="H26" s="402">
        <f t="shared" si="1"/>
        <v>0</v>
      </c>
    </row>
    <row r="27" spans="1:8" ht="15.75">
      <c r="A27" s="401">
        <v>6</v>
      </c>
      <c r="B27" s="405" t="s">
        <v>620</v>
      </c>
      <c r="C27" s="660">
        <v>152670115.56999999</v>
      </c>
      <c r="D27" s="660">
        <v>163923474.60999998</v>
      </c>
      <c r="E27" s="661">
        <f t="shared" si="0"/>
        <v>316593590.17999995</v>
      </c>
      <c r="F27" s="660">
        <v>147207419.08000001</v>
      </c>
      <c r="G27" s="660">
        <v>112167047.5192</v>
      </c>
      <c r="H27" s="402">
        <f t="shared" si="1"/>
        <v>259374466.59920001</v>
      </c>
    </row>
    <row r="28" spans="1:8" ht="15.75">
      <c r="A28" s="401">
        <v>7</v>
      </c>
      <c r="B28" s="405" t="s">
        <v>621</v>
      </c>
      <c r="C28" s="660">
        <v>184220312.03999999</v>
      </c>
      <c r="D28" s="660">
        <v>95761849.170000002</v>
      </c>
      <c r="E28" s="661">
        <f t="shared" si="0"/>
        <v>279982161.20999998</v>
      </c>
      <c r="F28" s="660">
        <v>90356228.840000004</v>
      </c>
      <c r="G28" s="660">
        <v>51345846.862899996</v>
      </c>
      <c r="H28" s="402">
        <f t="shared" si="1"/>
        <v>141702075.70289999</v>
      </c>
    </row>
    <row r="29" spans="1:8" ht="15.75">
      <c r="A29" s="401">
        <v>8</v>
      </c>
      <c r="B29" s="405" t="s">
        <v>622</v>
      </c>
      <c r="C29" s="660">
        <v>0</v>
      </c>
      <c r="D29" s="660">
        <v>1471282.0994000002</v>
      </c>
      <c r="E29" s="661">
        <f t="shared" si="0"/>
        <v>1471282.0994000002</v>
      </c>
      <c r="F29" s="660">
        <v>0</v>
      </c>
      <c r="G29" s="660">
        <v>567411.95700000005</v>
      </c>
      <c r="H29" s="402">
        <f t="shared" si="1"/>
        <v>567411.95700000005</v>
      </c>
    </row>
    <row r="30" spans="1:8" ht="15.75">
      <c r="A30" s="401">
        <v>9</v>
      </c>
      <c r="B30" s="403" t="s">
        <v>185</v>
      </c>
      <c r="C30" s="660">
        <f>C31+C32+C33+C34+C35+C36+C37</f>
        <v>0</v>
      </c>
      <c r="D30" s="660">
        <f>D31+D32+D33+D34+D35+D36+D37</f>
        <v>0</v>
      </c>
      <c r="E30" s="661">
        <f t="shared" si="0"/>
        <v>0</v>
      </c>
      <c r="F30" s="660">
        <f>F31+F32+F33+F34+F35+F36+F37</f>
        <v>0</v>
      </c>
      <c r="G30" s="660">
        <f>G31+G32+G33+G34+G35+G36+G37</f>
        <v>70286000</v>
      </c>
      <c r="H30" s="402">
        <f t="shared" si="1"/>
        <v>70286000</v>
      </c>
    </row>
    <row r="31" spans="1:8" ht="25.5">
      <c r="A31" s="401">
        <v>9.1</v>
      </c>
      <c r="B31" s="404" t="s">
        <v>623</v>
      </c>
      <c r="C31" s="660">
        <v>0</v>
      </c>
      <c r="D31" s="660">
        <v>0</v>
      </c>
      <c r="E31" s="661">
        <f t="shared" si="0"/>
        <v>0</v>
      </c>
      <c r="F31" s="660">
        <v>0</v>
      </c>
      <c r="G31" s="660">
        <v>70286000</v>
      </c>
      <c r="H31" s="402">
        <f t="shared" si="1"/>
        <v>70286000</v>
      </c>
    </row>
    <row r="32" spans="1:8" ht="25.5">
      <c r="A32" s="401">
        <v>9.1999999999999993</v>
      </c>
      <c r="B32" s="404" t="s">
        <v>624</v>
      </c>
      <c r="C32" s="660">
        <v>0</v>
      </c>
      <c r="D32" s="660">
        <v>0</v>
      </c>
      <c r="E32" s="661">
        <f t="shared" si="0"/>
        <v>0</v>
      </c>
      <c r="F32" s="660">
        <v>0</v>
      </c>
      <c r="G32" s="660">
        <v>0</v>
      </c>
      <c r="H32" s="402">
        <f t="shared" si="1"/>
        <v>0</v>
      </c>
    </row>
    <row r="33" spans="1:8" ht="15.75">
      <c r="A33" s="401">
        <v>9.3000000000000007</v>
      </c>
      <c r="B33" s="404" t="s">
        <v>625</v>
      </c>
      <c r="C33" s="660">
        <v>0</v>
      </c>
      <c r="D33" s="660">
        <v>0</v>
      </c>
      <c r="E33" s="661">
        <f t="shared" si="0"/>
        <v>0</v>
      </c>
      <c r="F33" s="660">
        <v>0</v>
      </c>
      <c r="G33" s="660">
        <v>0</v>
      </c>
      <c r="H33" s="402">
        <f t="shared" si="1"/>
        <v>0</v>
      </c>
    </row>
    <row r="34" spans="1:8" ht="15.75">
      <c r="A34" s="401">
        <v>9.4</v>
      </c>
      <c r="B34" s="404" t="s">
        <v>626</v>
      </c>
      <c r="C34" s="660">
        <v>0</v>
      </c>
      <c r="D34" s="660">
        <v>0</v>
      </c>
      <c r="E34" s="661">
        <f t="shared" si="0"/>
        <v>0</v>
      </c>
      <c r="F34" s="660">
        <v>0</v>
      </c>
      <c r="G34" s="660">
        <v>0</v>
      </c>
      <c r="H34" s="402">
        <f t="shared" si="1"/>
        <v>0</v>
      </c>
    </row>
    <row r="35" spans="1:8" ht="15.75">
      <c r="A35" s="401">
        <v>9.5</v>
      </c>
      <c r="B35" s="404" t="s">
        <v>627</v>
      </c>
      <c r="C35" s="660">
        <v>0</v>
      </c>
      <c r="D35" s="660">
        <v>0</v>
      </c>
      <c r="E35" s="661">
        <f t="shared" si="0"/>
        <v>0</v>
      </c>
      <c r="F35" s="660">
        <v>0</v>
      </c>
      <c r="G35" s="660">
        <v>0</v>
      </c>
      <c r="H35" s="402">
        <f t="shared" si="1"/>
        <v>0</v>
      </c>
    </row>
    <row r="36" spans="1:8" ht="25.5">
      <c r="A36" s="401">
        <v>9.6</v>
      </c>
      <c r="B36" s="404" t="s">
        <v>628</v>
      </c>
      <c r="C36" s="660">
        <v>0</v>
      </c>
      <c r="D36" s="660">
        <v>0</v>
      </c>
      <c r="E36" s="661">
        <f t="shared" si="0"/>
        <v>0</v>
      </c>
      <c r="F36" s="660">
        <v>0</v>
      </c>
      <c r="G36" s="660">
        <v>0</v>
      </c>
      <c r="H36" s="402">
        <f t="shared" si="1"/>
        <v>0</v>
      </c>
    </row>
    <row r="37" spans="1:8" ht="25.5">
      <c r="A37" s="401">
        <v>9.6999999999999993</v>
      </c>
      <c r="B37" s="404" t="s">
        <v>629</v>
      </c>
      <c r="C37" s="660">
        <v>0</v>
      </c>
      <c r="D37" s="660">
        <v>0</v>
      </c>
      <c r="E37" s="661">
        <f t="shared" si="0"/>
        <v>0</v>
      </c>
      <c r="F37" s="660">
        <v>0</v>
      </c>
      <c r="G37" s="660">
        <v>0</v>
      </c>
      <c r="H37" s="402">
        <f t="shared" si="1"/>
        <v>0</v>
      </c>
    </row>
    <row r="38" spans="1:8" ht="15.75">
      <c r="A38" s="401">
        <v>10</v>
      </c>
      <c r="B38" s="409" t="s">
        <v>630</v>
      </c>
      <c r="C38" s="660">
        <f>C39+C40+C41+C42</f>
        <v>88338378.414767101</v>
      </c>
      <c r="D38" s="660">
        <f>D39+D40+D41+D42</f>
        <v>16553690.6076167</v>
      </c>
      <c r="E38" s="661">
        <f t="shared" si="0"/>
        <v>104892069.02238381</v>
      </c>
      <c r="F38" s="660">
        <f>F39+F40+F41+F42</f>
        <v>77085428.599999905</v>
      </c>
      <c r="G38" s="660">
        <f>G39+G40+G41+G42</f>
        <v>14092821.422442989</v>
      </c>
      <c r="H38" s="402">
        <f t="shared" si="1"/>
        <v>91178250.022442892</v>
      </c>
    </row>
    <row r="39" spans="1:8" ht="15.75">
      <c r="A39" s="401">
        <v>10.1</v>
      </c>
      <c r="B39" s="404" t="s">
        <v>631</v>
      </c>
      <c r="C39" s="660">
        <v>4336096.7357817767</v>
      </c>
      <c r="D39" s="660">
        <v>64613.029725849992</v>
      </c>
      <c r="E39" s="661">
        <f t="shared" si="0"/>
        <v>4400709.7655076263</v>
      </c>
      <c r="F39" s="660">
        <v>8206672.21</v>
      </c>
      <c r="G39" s="660">
        <v>19899.984799999998</v>
      </c>
      <c r="H39" s="402">
        <f t="shared" si="1"/>
        <v>8226572.1947999997</v>
      </c>
    </row>
    <row r="40" spans="1:8" ht="25.5">
      <c r="A40" s="401">
        <v>10.199999999999999</v>
      </c>
      <c r="B40" s="404" t="s">
        <v>632</v>
      </c>
      <c r="C40" s="660">
        <v>3152608.8899999913</v>
      </c>
      <c r="D40" s="660">
        <v>1466048.9883999992</v>
      </c>
      <c r="E40" s="661">
        <f t="shared" si="0"/>
        <v>4618657.8783999905</v>
      </c>
      <c r="F40" s="660">
        <v>3657752.3899999782</v>
      </c>
      <c r="G40" s="660">
        <v>588829.32259999961</v>
      </c>
      <c r="H40" s="402">
        <f t="shared" si="1"/>
        <v>4246581.7125999779</v>
      </c>
    </row>
    <row r="41" spans="1:8" ht="25.5">
      <c r="A41" s="401">
        <v>10.3</v>
      </c>
      <c r="B41" s="404" t="s">
        <v>633</v>
      </c>
      <c r="C41" s="660">
        <v>56124650.178985506</v>
      </c>
      <c r="D41" s="660">
        <v>6600389.5928908503</v>
      </c>
      <c r="E41" s="661">
        <f t="shared" si="0"/>
        <v>62725039.771876357</v>
      </c>
      <c r="F41" s="660">
        <v>43492474.160000004</v>
      </c>
      <c r="G41" s="660">
        <v>6890270.0041430006</v>
      </c>
      <c r="H41" s="402">
        <f t="shared" si="1"/>
        <v>50382744.164143004</v>
      </c>
    </row>
    <row r="42" spans="1:8" ht="25.5">
      <c r="A42" s="401">
        <v>10.4</v>
      </c>
      <c r="B42" s="404" t="s">
        <v>634</v>
      </c>
      <c r="C42" s="660">
        <v>24725022.609999824</v>
      </c>
      <c r="D42" s="660">
        <v>8422638.9966000002</v>
      </c>
      <c r="E42" s="661">
        <f t="shared" si="0"/>
        <v>33147661.606599823</v>
      </c>
      <c r="F42" s="660">
        <v>21728529.839999922</v>
      </c>
      <c r="G42" s="660">
        <v>6593822.1108999895</v>
      </c>
      <c r="H42" s="402">
        <f t="shared" si="1"/>
        <v>28322351.95089991</v>
      </c>
    </row>
    <row r="43" spans="1:8" ht="15.75">
      <c r="A43" s="401">
        <v>11</v>
      </c>
      <c r="B43" s="410" t="s">
        <v>186</v>
      </c>
      <c r="C43" s="660">
        <v>0</v>
      </c>
      <c r="D43" s="660">
        <v>0</v>
      </c>
      <c r="E43" s="661">
        <f t="shared" si="0"/>
        <v>0</v>
      </c>
      <c r="F43" s="660">
        <v>0</v>
      </c>
      <c r="G43" s="660">
        <v>0</v>
      </c>
      <c r="H43" s="402">
        <f t="shared" si="1"/>
        <v>0</v>
      </c>
    </row>
    <row r="44" spans="1:8" ht="15.75">
      <c r="C44" s="412"/>
      <c r="D44" s="412"/>
      <c r="E44" s="412"/>
      <c r="F44" s="412"/>
      <c r="G44" s="412"/>
      <c r="H44" s="412"/>
    </row>
    <row r="45" spans="1:8" ht="15.75">
      <c r="C45" s="412"/>
      <c r="D45" s="412"/>
      <c r="E45" s="412"/>
      <c r="F45" s="412"/>
      <c r="G45" s="412"/>
      <c r="H45" s="412"/>
    </row>
    <row r="46" spans="1:8" ht="15.75">
      <c r="C46" s="412"/>
      <c r="D46" s="412"/>
      <c r="E46" s="412"/>
      <c r="F46" s="412"/>
      <c r="G46" s="412"/>
      <c r="H46" s="412"/>
    </row>
    <row r="47" spans="1:8" ht="15.75">
      <c r="C47" s="412"/>
      <c r="D47" s="412"/>
      <c r="E47" s="412"/>
      <c r="F47" s="412"/>
      <c r="G47" s="412"/>
      <c r="H47" s="412"/>
    </row>
  </sheetData>
  <mergeCells count="4">
    <mergeCell ref="A4:A5"/>
    <mergeCell ref="B4:B5"/>
    <mergeCell ref="C4:E4"/>
    <mergeCell ref="F4:H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90" zoomScaleNormal="90" workbookViewId="0">
      <pane xSplit="1" ySplit="4" topLeftCell="B5" activePane="bottomRight" state="frozen"/>
      <selection activeCell="J39" sqref="J38:J39"/>
      <selection pane="topRight" activeCell="J39" sqref="J38:J39"/>
      <selection pane="bottomLeft" activeCell="J39" sqref="J38:J39"/>
      <selection pane="bottomRight" activeCell="J39" sqref="J38:J39"/>
    </sheetView>
  </sheetViews>
  <sheetFormatPr defaultColWidth="9.140625" defaultRowHeight="12.75"/>
  <cols>
    <col min="1" max="1" width="9.5703125" style="15" bestFit="1" customWidth="1"/>
    <col min="2" max="2" width="93.5703125" style="15" customWidth="1"/>
    <col min="3" max="3" width="12.7109375" style="15" customWidth="1"/>
    <col min="4" max="4" width="13.5703125" style="538" customWidth="1"/>
    <col min="5" max="7" width="13.5703125" style="539" customWidth="1"/>
    <col min="8" max="11" width="9.7109375" style="25" customWidth="1"/>
    <col min="12" max="16384" width="9.140625" style="25"/>
  </cols>
  <sheetData>
    <row r="1" spans="1:8" ht="15">
      <c r="A1" s="30" t="s">
        <v>108</v>
      </c>
      <c r="B1" s="29" t="str">
        <f>Info!C2</f>
        <v>სს "ბაზისბანკი"</v>
      </c>
      <c r="C1" s="29"/>
    </row>
    <row r="2" spans="1:8" ht="15">
      <c r="A2" s="30" t="s">
        <v>109</v>
      </c>
      <c r="B2" s="614">
        <f>'1. key ratios'!B2</f>
        <v>45291</v>
      </c>
      <c r="C2" s="41"/>
      <c r="D2" s="540"/>
      <c r="E2" s="541"/>
      <c r="F2" s="541"/>
      <c r="G2" s="541"/>
      <c r="H2" s="24"/>
    </row>
    <row r="3" spans="1:8" ht="15">
      <c r="A3" s="30"/>
      <c r="B3" s="29"/>
      <c r="C3" s="41"/>
      <c r="D3" s="540"/>
      <c r="E3" s="541"/>
      <c r="F3" s="541"/>
      <c r="G3" s="541"/>
      <c r="H3" s="24"/>
    </row>
    <row r="4" spans="1:8" ht="15" customHeight="1" thickBot="1">
      <c r="A4" s="162" t="s">
        <v>190</v>
      </c>
      <c r="B4" s="163" t="s">
        <v>107</v>
      </c>
      <c r="C4" s="164" t="s">
        <v>87</v>
      </c>
    </row>
    <row r="5" spans="1:8" ht="15" customHeight="1">
      <c r="A5" s="160" t="s">
        <v>25</v>
      </c>
      <c r="B5" s="161"/>
      <c r="C5" s="564" t="str">
        <f>INT((MONTH($B$2))/3)&amp;"Q"&amp;"-"&amp;YEAR($B$2)</f>
        <v>4Q-2023</v>
      </c>
      <c r="D5" s="565" t="str">
        <f>IF(INT(MONTH($B$2))=3,"4"&amp;"Q"&amp;"-"&amp;YEAR($B$2)-1,IF(INT(MONTH($B$2))=6,"1"&amp;"Q"&amp;"-"&amp;YEAR($B$2),IF(INT(MONTH($B$2))=9,"2"&amp;"Q"&amp;"-"&amp;YEAR($B$2),IF(INT(MONTH($B$2))=12,"3"&amp;"Q"&amp;"-"&amp;YEAR($B$2),0))))</f>
        <v>3Q-2023</v>
      </c>
      <c r="E5" s="565" t="str">
        <f>IF(INT(MONTH($B$2))=3,"3"&amp;"Q"&amp;"-"&amp;YEAR($B$2)-1,IF(INT(MONTH($B$2))=6,"4"&amp;"Q"&amp;"-"&amp;YEAR($B$2)-1,IF(INT(MONTH($B$2))=9,"1"&amp;"Q"&amp;"-"&amp;YEAR($B$2),IF(INT(MONTH($B$2))=12,"2"&amp;"Q"&amp;"-"&amp;YEAR($B$2),0))))</f>
        <v>2Q-2023</v>
      </c>
      <c r="F5" s="565" t="str">
        <f>IF(INT(MONTH($B$2))=3,"2"&amp;"Q"&amp;"-"&amp;YEAR($B$2)-1,IF(INT(MONTH($B$2))=6,"3"&amp;"Q"&amp;"-"&amp;YEAR($B$2)-1,IF(INT(MONTH($B$2))=9,"4"&amp;"Q"&amp;"-"&amp;YEAR($B$2)-1,IF(INT(MONTH($B$2))=12,"1"&amp;"Q"&amp;"-"&amp;YEAR($B$2),0))))</f>
        <v>1Q-2023</v>
      </c>
      <c r="G5" s="565" t="str">
        <f>IF(INT(MONTH($B$2))=3,"1"&amp;"Q"&amp;"-"&amp;YEAR($B$2)-1,IF(INT(MONTH($B$2))=6,"2"&amp;"Q"&amp;"-"&amp;YEAR($B$2)-1,IF(INT(MONTH($B$2))=9,"3"&amp;"Q"&amp;"-"&amp;YEAR($B$2)-1,IF(INT(MONTH($B$2))=12,"4"&amp;"Q"&amp;"-"&amp;YEAR($B$2)-1,0))))</f>
        <v>4Q-2022</v>
      </c>
    </row>
    <row r="6" spans="1:8" ht="15" customHeight="1">
      <c r="A6" s="256">
        <v>1</v>
      </c>
      <c r="B6" s="311" t="s">
        <v>112</v>
      </c>
      <c r="C6" s="257">
        <f>C7+C9+C10</f>
        <v>2914151640.5454297</v>
      </c>
      <c r="D6" s="542">
        <f>D7+D9+D10</f>
        <v>2671455669.0268307</v>
      </c>
      <c r="E6" s="543">
        <f t="shared" ref="E6:G6" si="0">E7+E9+E10</f>
        <v>2607409603.7494712</v>
      </c>
      <c r="F6" s="544">
        <f t="shared" si="0"/>
        <v>2475425426.4150653</v>
      </c>
      <c r="G6" s="545">
        <f t="shared" si="0"/>
        <v>2580309944.7976661</v>
      </c>
    </row>
    <row r="7" spans="1:8" ht="15" customHeight="1">
      <c r="A7" s="256">
        <v>1.1000000000000001</v>
      </c>
      <c r="B7" s="258" t="s">
        <v>327</v>
      </c>
      <c r="C7" s="259">
        <v>2622684833.5303416</v>
      </c>
      <c r="D7" s="546">
        <v>2398289997.1054544</v>
      </c>
      <c r="E7" s="547">
        <v>2319130241.8701243</v>
      </c>
      <c r="F7" s="547">
        <v>2188091245.2033315</v>
      </c>
      <c r="G7" s="548">
        <v>2342534767.9043465</v>
      </c>
    </row>
    <row r="8" spans="1:8" ht="25.5">
      <c r="A8" s="256" t="s">
        <v>157</v>
      </c>
      <c r="B8" s="260" t="s">
        <v>187</v>
      </c>
      <c r="C8" s="259"/>
      <c r="D8" s="546">
        <v>0</v>
      </c>
      <c r="E8" s="547">
        <v>0</v>
      </c>
      <c r="F8" s="547">
        <v>42500000</v>
      </c>
      <c r="G8" s="548">
        <v>42500000</v>
      </c>
    </row>
    <row r="9" spans="1:8" ht="15" customHeight="1">
      <c r="A9" s="256">
        <v>1.2</v>
      </c>
      <c r="B9" s="258" t="s">
        <v>21</v>
      </c>
      <c r="C9" s="259">
        <v>291466807.0150879</v>
      </c>
      <c r="D9" s="546">
        <v>273165671.92137617</v>
      </c>
      <c r="E9" s="547">
        <v>288279361.87934667</v>
      </c>
      <c r="F9" s="547">
        <v>287334181.21173376</v>
      </c>
      <c r="G9" s="548">
        <v>236358036.8933194</v>
      </c>
    </row>
    <row r="10" spans="1:8" ht="15" customHeight="1">
      <c r="A10" s="256">
        <v>1.3</v>
      </c>
      <c r="B10" s="312" t="s">
        <v>74</v>
      </c>
      <c r="C10" s="261">
        <v>0</v>
      </c>
      <c r="D10" s="546">
        <v>0</v>
      </c>
      <c r="E10" s="549">
        <v>0</v>
      </c>
      <c r="F10" s="547">
        <v>0</v>
      </c>
      <c r="G10" s="550">
        <v>1417140</v>
      </c>
    </row>
    <row r="11" spans="1:8" ht="15" customHeight="1">
      <c r="A11" s="256">
        <v>2</v>
      </c>
      <c r="B11" s="311" t="s">
        <v>113</v>
      </c>
      <c r="C11" s="259">
        <v>9552326.3391121794</v>
      </c>
      <c r="D11" s="546">
        <v>4534862.1812939467</v>
      </c>
      <c r="E11" s="547">
        <v>4181656</v>
      </c>
      <c r="F11" s="547">
        <v>5757064.1241530189</v>
      </c>
      <c r="G11" s="548">
        <v>10908613.947859904</v>
      </c>
    </row>
    <row r="12" spans="1:8" ht="15" customHeight="1">
      <c r="A12" s="271">
        <v>3</v>
      </c>
      <c r="B12" s="313" t="s">
        <v>111</v>
      </c>
      <c r="C12" s="261">
        <v>232089595.27241173</v>
      </c>
      <c r="D12" s="546">
        <v>171690239.75991175</v>
      </c>
      <c r="E12" s="549">
        <v>171690239.75991175</v>
      </c>
      <c r="F12" s="547">
        <v>171690239.75991175</v>
      </c>
      <c r="G12" s="550">
        <v>171690239.75991175</v>
      </c>
    </row>
    <row r="13" spans="1:8" ht="15" customHeight="1" thickBot="1">
      <c r="A13" s="97">
        <v>4</v>
      </c>
      <c r="B13" s="314" t="s">
        <v>158</v>
      </c>
      <c r="C13" s="173">
        <f>C6+C11+C12</f>
        <v>3155793562.1569538</v>
      </c>
      <c r="D13" s="551">
        <f>D6+D11+D12</f>
        <v>2847680770.9680362</v>
      </c>
      <c r="E13" s="552">
        <f t="shared" ref="E13:G13" si="1">E6+E11+E12</f>
        <v>2783281499.5093827</v>
      </c>
      <c r="F13" s="553">
        <f t="shared" si="1"/>
        <v>2652872730.29913</v>
      </c>
      <c r="G13" s="554">
        <f t="shared" si="1"/>
        <v>2762908798.5054374</v>
      </c>
    </row>
    <row r="14" spans="1:8">
      <c r="B14" s="35"/>
    </row>
    <row r="15" spans="1:8">
      <c r="B15" s="78"/>
    </row>
    <row r="16" spans="1:8">
      <c r="B16" s="78"/>
    </row>
    <row r="17" spans="2:2">
      <c r="B17" s="78"/>
    </row>
    <row r="18" spans="2:2">
      <c r="B18" s="7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zoomScale="90" zoomScaleNormal="90" workbookViewId="0">
      <pane xSplit="1" ySplit="4" topLeftCell="B5" activePane="bottomRight" state="frozen"/>
      <selection pane="topRight" activeCell="B1" sqref="B1"/>
      <selection pane="bottomLeft" activeCell="A4" sqref="A4"/>
      <selection pane="bottomRight" activeCell="B2" sqref="B2"/>
    </sheetView>
  </sheetViews>
  <sheetFormatPr defaultRowHeight="15"/>
  <cols>
    <col min="1" max="1" width="12.7109375" style="15" customWidth="1"/>
    <col min="2" max="2" width="58.85546875" style="15" customWidth="1"/>
    <col min="3" max="3" width="58.140625" style="15" customWidth="1"/>
  </cols>
  <sheetData>
    <row r="1" spans="1:3">
      <c r="A1" s="15" t="s">
        <v>108</v>
      </c>
      <c r="B1" s="221" t="str">
        <f>Info!C2</f>
        <v>სს "ბაზისბანკი"</v>
      </c>
    </row>
    <row r="2" spans="1:3">
      <c r="A2" s="15" t="s">
        <v>109</v>
      </c>
      <c r="B2" s="614">
        <f>'1. key ratios'!B2</f>
        <v>45291</v>
      </c>
    </row>
    <row r="4" spans="1:3" ht="35.25" customHeight="1" thickBot="1">
      <c r="A4" s="166" t="s">
        <v>191</v>
      </c>
      <c r="B4" s="43" t="s">
        <v>91</v>
      </c>
      <c r="C4" s="26"/>
    </row>
    <row r="5" spans="1:3" ht="15.75">
      <c r="A5" s="23"/>
      <c r="B5" s="306" t="s">
        <v>92</v>
      </c>
      <c r="C5" s="317" t="s">
        <v>339</v>
      </c>
    </row>
    <row r="6" spans="1:3">
      <c r="A6" s="27">
        <v>1</v>
      </c>
      <c r="B6" s="44" t="s">
        <v>706</v>
      </c>
      <c r="C6" s="315" t="s">
        <v>707</v>
      </c>
    </row>
    <row r="7" spans="1:3">
      <c r="A7" s="27">
        <v>2</v>
      </c>
      <c r="B7" s="44" t="s">
        <v>703</v>
      </c>
      <c r="C7" s="315" t="s">
        <v>708</v>
      </c>
    </row>
    <row r="8" spans="1:3">
      <c r="A8" s="27">
        <v>3</v>
      </c>
      <c r="B8" s="44" t="s">
        <v>709</v>
      </c>
      <c r="C8" s="315" t="s">
        <v>707</v>
      </c>
    </row>
    <row r="9" spans="1:3">
      <c r="A9" s="27">
        <v>4</v>
      </c>
      <c r="B9" s="44" t="s">
        <v>710</v>
      </c>
      <c r="C9" s="315" t="s">
        <v>711</v>
      </c>
    </row>
    <row r="10" spans="1:3">
      <c r="A10" s="27">
        <v>5</v>
      </c>
      <c r="B10" s="44" t="s">
        <v>712</v>
      </c>
      <c r="C10" s="315" t="s">
        <v>707</v>
      </c>
    </row>
    <row r="11" spans="1:3">
      <c r="A11" s="27">
        <v>6</v>
      </c>
      <c r="B11" s="44" t="s">
        <v>713</v>
      </c>
      <c r="C11" s="315" t="s">
        <v>711</v>
      </c>
    </row>
    <row r="12" spans="1:3">
      <c r="A12" s="27"/>
      <c r="B12" s="782"/>
      <c r="C12" s="783"/>
    </row>
    <row r="13" spans="1:3" ht="30">
      <c r="A13" s="27"/>
      <c r="B13" s="307" t="s">
        <v>93</v>
      </c>
      <c r="C13" s="318" t="s">
        <v>340</v>
      </c>
    </row>
    <row r="14" spans="1:3" ht="15.75">
      <c r="A14" s="27">
        <v>1</v>
      </c>
      <c r="B14" s="39" t="s">
        <v>704</v>
      </c>
      <c r="C14" s="316" t="s">
        <v>714</v>
      </c>
    </row>
    <row r="15" spans="1:3" ht="15.75">
      <c r="A15" s="27">
        <v>2</v>
      </c>
      <c r="B15" s="39" t="s">
        <v>715</v>
      </c>
      <c r="C15" s="316" t="s">
        <v>716</v>
      </c>
    </row>
    <row r="16" spans="1:3" ht="15.75">
      <c r="A16" s="27">
        <v>3</v>
      </c>
      <c r="B16" s="39" t="s">
        <v>717</v>
      </c>
      <c r="C16" s="316" t="s">
        <v>718</v>
      </c>
    </row>
    <row r="17" spans="1:7" ht="15.75">
      <c r="A17" s="27">
        <v>4</v>
      </c>
      <c r="B17" s="39" t="s">
        <v>719</v>
      </c>
      <c r="C17" s="316" t="s">
        <v>720</v>
      </c>
    </row>
    <row r="18" spans="1:7" ht="15.75">
      <c r="A18" s="27">
        <v>5</v>
      </c>
      <c r="B18" s="39" t="s">
        <v>721</v>
      </c>
      <c r="C18" s="316" t="s">
        <v>722</v>
      </c>
    </row>
    <row r="19" spans="1:7" ht="15.75">
      <c r="A19" s="27">
        <v>6</v>
      </c>
      <c r="B19" s="39" t="s">
        <v>723</v>
      </c>
      <c r="C19" s="316" t="s">
        <v>724</v>
      </c>
    </row>
    <row r="20" spans="1:7" ht="15.75">
      <c r="A20" s="27">
        <v>7</v>
      </c>
      <c r="B20" s="39" t="s">
        <v>725</v>
      </c>
      <c r="C20" s="316" t="s">
        <v>726</v>
      </c>
    </row>
    <row r="21" spans="1:7" ht="15.75" customHeight="1">
      <c r="A21" s="27"/>
      <c r="B21" s="39"/>
      <c r="C21" s="40"/>
    </row>
    <row r="22" spans="1:7" ht="30" customHeight="1">
      <c r="A22" s="27"/>
      <c r="B22" s="784" t="s">
        <v>94</v>
      </c>
      <c r="C22" s="785"/>
    </row>
    <row r="23" spans="1:7">
      <c r="A23" s="27">
        <v>1</v>
      </c>
      <c r="B23" s="663" t="s">
        <v>727</v>
      </c>
      <c r="C23" s="594">
        <v>0.91548479999999999</v>
      </c>
    </row>
    <row r="24" spans="1:7" ht="15.75" customHeight="1">
      <c r="A24" s="27">
        <v>2</v>
      </c>
      <c r="B24" s="663" t="s">
        <v>728</v>
      </c>
      <c r="C24" s="596">
        <v>6.4609340262567469E-2</v>
      </c>
    </row>
    <row r="25" spans="1:7" ht="29.25" customHeight="1">
      <c r="A25" s="27"/>
      <c r="B25" s="784" t="s">
        <v>174</v>
      </c>
      <c r="C25" s="785"/>
      <c r="G25" s="595"/>
    </row>
    <row r="26" spans="1:7">
      <c r="A26" s="27">
        <v>1</v>
      </c>
      <c r="B26" s="44" t="s">
        <v>736</v>
      </c>
      <c r="C26" s="597">
        <v>0.9151186512347268</v>
      </c>
    </row>
    <row r="27" spans="1:7" ht="16.5" thickBot="1">
      <c r="A27" s="28">
        <v>2</v>
      </c>
      <c r="B27" s="45" t="s">
        <v>728</v>
      </c>
      <c r="C27" s="598">
        <v>6.4609340262567469E-2</v>
      </c>
    </row>
  </sheetData>
  <mergeCells count="3">
    <mergeCell ref="B12:C12"/>
    <mergeCell ref="B25:C25"/>
    <mergeCell ref="B22:C22"/>
  </mergeCells>
  <dataValidations count="1">
    <dataValidation type="list" allowBlank="1" showInputMessage="1" showErrorMessage="1" sqref="C6:C11">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90" zoomScaleNormal="90" workbookViewId="0">
      <pane xSplit="1" ySplit="5" topLeftCell="B15"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9.5703125" style="15" bestFit="1" customWidth="1"/>
    <col min="2" max="2" width="47.5703125" style="15" customWidth="1"/>
    <col min="3" max="3" width="28" style="15" customWidth="1"/>
    <col min="4" max="4" width="25.5703125" style="15" customWidth="1"/>
    <col min="5" max="5" width="18.85546875" style="15" customWidth="1"/>
    <col min="6" max="6" width="12" bestFit="1" customWidth="1"/>
    <col min="7" max="7" width="12.5703125" bestFit="1" customWidth="1"/>
  </cols>
  <sheetData>
    <row r="1" spans="1:11" ht="15.75">
      <c r="A1" s="30" t="s">
        <v>108</v>
      </c>
      <c r="B1" s="29" t="str">
        <f>Info!C2</f>
        <v>სს "ბაზისბანკი"</v>
      </c>
    </row>
    <row r="2" spans="1:11" s="34" customFormat="1" ht="15.75" customHeight="1">
      <c r="A2" s="34" t="s">
        <v>109</v>
      </c>
      <c r="B2" s="614">
        <f>'1. key ratios'!B2</f>
        <v>45291</v>
      </c>
    </row>
    <row r="3" spans="1:11" s="34" customFormat="1" ht="15.75" customHeight="1"/>
    <row r="4" spans="1:11" s="34" customFormat="1" ht="15.75" customHeight="1" thickBot="1">
      <c r="A4" s="167" t="s">
        <v>192</v>
      </c>
      <c r="B4" s="168" t="s">
        <v>168</v>
      </c>
      <c r="C4" s="143"/>
      <c r="D4" s="143"/>
      <c r="E4" s="144" t="s">
        <v>87</v>
      </c>
    </row>
    <row r="5" spans="1:11" s="93" customFormat="1" ht="17.45" customHeight="1">
      <c r="A5" s="232"/>
      <c r="B5" s="233"/>
      <c r="C5" s="142" t="s">
        <v>0</v>
      </c>
      <c r="D5" s="142" t="s">
        <v>1</v>
      </c>
      <c r="E5" s="234" t="s">
        <v>2</v>
      </c>
    </row>
    <row r="6" spans="1:11" s="109" customFormat="1" ht="14.45" customHeight="1">
      <c r="A6" s="235"/>
      <c r="B6" s="786" t="s">
        <v>144</v>
      </c>
      <c r="C6" s="786" t="s">
        <v>636</v>
      </c>
      <c r="D6" s="787" t="s">
        <v>143</v>
      </c>
      <c r="E6" s="788"/>
      <c r="G6"/>
    </row>
    <row r="7" spans="1:11" s="109" customFormat="1" ht="99.6" customHeight="1">
      <c r="A7" s="235"/>
      <c r="B7" s="786"/>
      <c r="C7" s="786"/>
      <c r="D7" s="230" t="s">
        <v>142</v>
      </c>
      <c r="E7" s="231" t="s">
        <v>246</v>
      </c>
      <c r="G7"/>
    </row>
    <row r="8" spans="1:11" s="109" customFormat="1" ht="22.5" customHeight="1">
      <c r="A8" s="413">
        <v>1</v>
      </c>
      <c r="B8" s="388" t="s">
        <v>635</v>
      </c>
      <c r="C8" s="414">
        <f>SUM(C9:C11)</f>
        <v>466351132.93299997</v>
      </c>
      <c r="D8" s="414">
        <f t="shared" ref="D8" si="0">SUM(D9:D11)</f>
        <v>0</v>
      </c>
      <c r="E8" s="414">
        <f>C8-D8</f>
        <v>466351132.93299997</v>
      </c>
      <c r="G8"/>
      <c r="I8" s="560"/>
      <c r="J8" s="560"/>
      <c r="K8" s="560"/>
    </row>
    <row r="9" spans="1:11" s="109" customFormat="1">
      <c r="A9" s="413">
        <v>1.1000000000000001</v>
      </c>
      <c r="B9" s="389" t="s">
        <v>96</v>
      </c>
      <c r="C9" s="414">
        <v>61318313.383000001</v>
      </c>
      <c r="D9" s="414"/>
      <c r="E9" s="414">
        <f>C9-D9</f>
        <v>61318313.383000001</v>
      </c>
      <c r="G9"/>
      <c r="I9" s="560"/>
      <c r="J9" s="560"/>
      <c r="K9" s="560"/>
    </row>
    <row r="10" spans="1:11" s="109" customFormat="1">
      <c r="A10" s="413">
        <v>1.2</v>
      </c>
      <c r="B10" s="389" t="s">
        <v>97</v>
      </c>
      <c r="C10" s="414">
        <v>243511535.27000001</v>
      </c>
      <c r="D10" s="414"/>
      <c r="E10" s="414">
        <f t="shared" ref="E10:E36" si="1">C10-D10</f>
        <v>243511535.27000001</v>
      </c>
      <c r="G10"/>
      <c r="I10" s="560"/>
      <c r="J10" s="560"/>
      <c r="K10" s="560"/>
    </row>
    <row r="11" spans="1:11" s="109" customFormat="1">
      <c r="A11" s="413">
        <v>1.3</v>
      </c>
      <c r="B11" s="389" t="s">
        <v>98</v>
      </c>
      <c r="C11" s="414">
        <v>161521284.28</v>
      </c>
      <c r="D11" s="414"/>
      <c r="E11" s="414">
        <f t="shared" si="1"/>
        <v>161521284.28</v>
      </c>
      <c r="G11"/>
      <c r="I11" s="560"/>
      <c r="J11" s="560"/>
      <c r="K11" s="560"/>
    </row>
    <row r="12" spans="1:11" s="109" customFormat="1">
      <c r="A12" s="413">
        <v>2</v>
      </c>
      <c r="B12" s="390" t="s">
        <v>522</v>
      </c>
      <c r="C12" s="414">
        <v>0</v>
      </c>
      <c r="D12" s="414"/>
      <c r="E12" s="414">
        <f t="shared" si="1"/>
        <v>0</v>
      </c>
      <c r="G12"/>
      <c r="I12" s="560"/>
      <c r="J12" s="560"/>
      <c r="K12" s="560"/>
    </row>
    <row r="13" spans="1:11" s="109" customFormat="1" ht="21">
      <c r="A13" s="413">
        <v>2.1</v>
      </c>
      <c r="B13" s="391" t="s">
        <v>523</v>
      </c>
      <c r="C13" s="414">
        <v>0</v>
      </c>
      <c r="D13" s="414"/>
      <c r="E13" s="414">
        <f t="shared" si="1"/>
        <v>0</v>
      </c>
      <c r="G13"/>
      <c r="I13" s="560"/>
      <c r="J13" s="560"/>
      <c r="K13" s="560"/>
    </row>
    <row r="14" spans="1:11" s="109" customFormat="1" ht="33.950000000000003" customHeight="1">
      <c r="A14" s="413">
        <v>3</v>
      </c>
      <c r="B14" s="392" t="s">
        <v>524</v>
      </c>
      <c r="C14" s="414">
        <v>0</v>
      </c>
      <c r="D14" s="414"/>
      <c r="E14" s="414">
        <f t="shared" si="1"/>
        <v>0</v>
      </c>
      <c r="G14"/>
      <c r="I14" s="560"/>
      <c r="J14" s="560"/>
      <c r="K14" s="560"/>
    </row>
    <row r="15" spans="1:11" s="109" customFormat="1" ht="32.450000000000003" customHeight="1">
      <c r="A15" s="413">
        <v>4</v>
      </c>
      <c r="B15" s="393" t="s">
        <v>525</v>
      </c>
      <c r="C15" s="414">
        <v>0</v>
      </c>
      <c r="D15" s="414"/>
      <c r="E15" s="414">
        <f t="shared" si="1"/>
        <v>0</v>
      </c>
      <c r="G15"/>
      <c r="I15" s="560"/>
      <c r="J15" s="560"/>
      <c r="K15" s="560"/>
    </row>
    <row r="16" spans="1:11" s="109" customFormat="1" ht="23.1" customHeight="1">
      <c r="A16" s="413">
        <v>5</v>
      </c>
      <c r="B16" s="393" t="s">
        <v>526</v>
      </c>
      <c r="C16" s="414">
        <f>SUM(C17:C19)</f>
        <v>235261102.81</v>
      </c>
      <c r="D16" s="414">
        <f t="shared" ref="D16" si="2">SUM(D17:D19)</f>
        <v>215040.25</v>
      </c>
      <c r="E16" s="414">
        <f t="shared" si="1"/>
        <v>235046062.56</v>
      </c>
      <c r="G16"/>
      <c r="I16" s="560"/>
      <c r="J16" s="560"/>
      <c r="K16" s="560"/>
    </row>
    <row r="17" spans="1:11" s="109" customFormat="1">
      <c r="A17" s="413">
        <v>5.0999999999999996</v>
      </c>
      <c r="B17" s="394" t="s">
        <v>527</v>
      </c>
      <c r="C17" s="414">
        <v>0</v>
      </c>
      <c r="D17" s="414"/>
      <c r="E17" s="414">
        <f t="shared" si="1"/>
        <v>0</v>
      </c>
      <c r="G17"/>
      <c r="I17" s="560"/>
      <c r="J17" s="560"/>
      <c r="K17" s="560"/>
    </row>
    <row r="18" spans="1:11" s="109" customFormat="1">
      <c r="A18" s="413">
        <v>5.2</v>
      </c>
      <c r="B18" s="394" t="s">
        <v>454</v>
      </c>
      <c r="C18" s="414">
        <v>235261102.81</v>
      </c>
      <c r="D18" s="414">
        <v>215040.25</v>
      </c>
      <c r="E18" s="414">
        <f t="shared" si="1"/>
        <v>235046062.56</v>
      </c>
      <c r="G18"/>
      <c r="I18" s="560"/>
      <c r="J18" s="560"/>
      <c r="K18" s="560"/>
    </row>
    <row r="19" spans="1:11" s="109" customFormat="1">
      <c r="A19" s="413">
        <v>5.3</v>
      </c>
      <c r="B19" s="394" t="s">
        <v>528</v>
      </c>
      <c r="C19" s="414">
        <v>0</v>
      </c>
      <c r="D19" s="414"/>
      <c r="E19" s="414">
        <f t="shared" si="1"/>
        <v>0</v>
      </c>
      <c r="G19"/>
      <c r="I19" s="560"/>
      <c r="J19" s="560"/>
      <c r="K19" s="560"/>
    </row>
    <row r="20" spans="1:11" s="109" customFormat="1" ht="21">
      <c r="A20" s="413">
        <v>6</v>
      </c>
      <c r="B20" s="392" t="s">
        <v>529</v>
      </c>
      <c r="C20" s="414">
        <f>SUM(C21:C22)</f>
        <v>2637725882.8400002</v>
      </c>
      <c r="D20" s="414">
        <f t="shared" ref="D20" si="3">SUM(D21:D22)</f>
        <v>0</v>
      </c>
      <c r="E20" s="414">
        <f t="shared" si="1"/>
        <v>2637725882.8400002</v>
      </c>
      <c r="G20"/>
      <c r="I20" s="560"/>
      <c r="J20" s="560"/>
      <c r="K20" s="560"/>
    </row>
    <row r="21" spans="1:11">
      <c r="A21" s="413">
        <v>6.1</v>
      </c>
      <c r="B21" s="394" t="s">
        <v>454</v>
      </c>
      <c r="C21" s="415">
        <v>142907156.88</v>
      </c>
      <c r="D21" s="415"/>
      <c r="E21" s="414">
        <f t="shared" si="1"/>
        <v>142907156.88</v>
      </c>
      <c r="I21" s="560"/>
      <c r="J21" s="560"/>
      <c r="K21" s="560"/>
    </row>
    <row r="22" spans="1:11">
      <c r="A22" s="413">
        <v>6.2</v>
      </c>
      <c r="B22" s="394" t="s">
        <v>528</v>
      </c>
      <c r="C22" s="415">
        <v>2494818725.96</v>
      </c>
      <c r="D22" s="415"/>
      <c r="E22" s="414">
        <f t="shared" si="1"/>
        <v>2494818725.96</v>
      </c>
      <c r="I22" s="560"/>
      <c r="J22" s="560"/>
      <c r="K22" s="560"/>
    </row>
    <row r="23" spans="1:11" ht="21">
      <c r="A23" s="413">
        <v>7</v>
      </c>
      <c r="B23" s="395" t="s">
        <v>530</v>
      </c>
      <c r="C23" s="416">
        <v>24859354.66</v>
      </c>
      <c r="D23" s="416">
        <v>3796650</v>
      </c>
      <c r="E23" s="414">
        <f t="shared" si="1"/>
        <v>21062704.66</v>
      </c>
      <c r="I23" s="560"/>
      <c r="J23" s="560"/>
      <c r="K23" s="560"/>
    </row>
    <row r="24" spans="1:11" ht="21">
      <c r="A24" s="413">
        <v>8</v>
      </c>
      <c r="B24" s="396" t="s">
        <v>531</v>
      </c>
      <c r="C24" s="416">
        <v>603813.08847110055</v>
      </c>
      <c r="D24" s="416"/>
      <c r="E24" s="414">
        <f t="shared" si="1"/>
        <v>603813.08847110055</v>
      </c>
      <c r="I24" s="560"/>
      <c r="J24" s="560"/>
      <c r="K24" s="560"/>
    </row>
    <row r="25" spans="1:11">
      <c r="A25" s="413">
        <v>9</v>
      </c>
      <c r="B25" s="393" t="s">
        <v>532</v>
      </c>
      <c r="C25" s="416">
        <f>SUM(C26:C27)</f>
        <v>112451471.18000001</v>
      </c>
      <c r="D25" s="416">
        <f t="shared" ref="D25" si="4">SUM(D26:D27)</f>
        <v>10870260.66</v>
      </c>
      <c r="E25" s="414">
        <f t="shared" si="1"/>
        <v>101581210.52000001</v>
      </c>
      <c r="I25" s="560"/>
      <c r="J25" s="560"/>
      <c r="K25" s="560"/>
    </row>
    <row r="26" spans="1:11">
      <c r="A26" s="413">
        <v>9.1</v>
      </c>
      <c r="B26" s="397" t="s">
        <v>533</v>
      </c>
      <c r="C26" s="416">
        <v>112451471.18000001</v>
      </c>
      <c r="D26" s="416">
        <v>10870260.66</v>
      </c>
      <c r="E26" s="414">
        <f t="shared" si="1"/>
        <v>101581210.52000001</v>
      </c>
      <c r="I26" s="560"/>
      <c r="J26" s="560"/>
      <c r="K26" s="560"/>
    </row>
    <row r="27" spans="1:11">
      <c r="A27" s="413">
        <v>9.1999999999999993</v>
      </c>
      <c r="B27" s="397" t="s">
        <v>534</v>
      </c>
      <c r="C27" s="416">
        <v>0</v>
      </c>
      <c r="D27" s="416"/>
      <c r="E27" s="414">
        <f t="shared" si="1"/>
        <v>0</v>
      </c>
      <c r="I27" s="560"/>
      <c r="J27" s="560"/>
      <c r="K27" s="560"/>
    </row>
    <row r="28" spans="1:11">
      <c r="A28" s="413">
        <v>10</v>
      </c>
      <c r="B28" s="393" t="s">
        <v>36</v>
      </c>
      <c r="C28" s="416">
        <f>SUM(C29:C30)</f>
        <v>11991333.850000001</v>
      </c>
      <c r="D28" s="416">
        <f t="shared" ref="D28" si="5">SUM(D29:D30)</f>
        <v>11991333</v>
      </c>
      <c r="E28" s="414">
        <f t="shared" si="1"/>
        <v>0.85000000149011612</v>
      </c>
      <c r="I28" s="560"/>
      <c r="J28" s="560"/>
      <c r="K28" s="560"/>
    </row>
    <row r="29" spans="1:11">
      <c r="A29" s="413">
        <v>10.1</v>
      </c>
      <c r="B29" s="397" t="s">
        <v>535</v>
      </c>
      <c r="C29" s="416">
        <v>0</v>
      </c>
      <c r="D29" s="416"/>
      <c r="E29" s="414">
        <f t="shared" si="1"/>
        <v>0</v>
      </c>
      <c r="I29" s="560"/>
      <c r="J29" s="560"/>
      <c r="K29" s="560"/>
    </row>
    <row r="30" spans="1:11">
      <c r="A30" s="413">
        <v>10.199999999999999</v>
      </c>
      <c r="B30" s="397" t="s">
        <v>536</v>
      </c>
      <c r="C30" s="416">
        <v>11991333.850000001</v>
      </c>
      <c r="D30" s="416">
        <v>11991333</v>
      </c>
      <c r="E30" s="414">
        <f t="shared" si="1"/>
        <v>0.85000000149011612</v>
      </c>
      <c r="I30" s="560"/>
      <c r="J30" s="560"/>
      <c r="K30" s="560"/>
    </row>
    <row r="31" spans="1:11">
      <c r="A31" s="413">
        <v>11</v>
      </c>
      <c r="B31" s="393" t="s">
        <v>537</v>
      </c>
      <c r="C31" s="416">
        <f>SUM(C32:C33)</f>
        <v>33953.870000000003</v>
      </c>
      <c r="D31" s="416">
        <f t="shared" ref="D31" si="6">SUM(D32:D33)</f>
        <v>0</v>
      </c>
      <c r="E31" s="414">
        <f t="shared" si="1"/>
        <v>33953.870000000003</v>
      </c>
      <c r="I31" s="560"/>
      <c r="J31" s="560"/>
      <c r="K31" s="560"/>
    </row>
    <row r="32" spans="1:11">
      <c r="A32" s="413">
        <v>11.1</v>
      </c>
      <c r="B32" s="397" t="s">
        <v>538</v>
      </c>
      <c r="C32" s="416">
        <v>33953.870000000003</v>
      </c>
      <c r="D32" s="416"/>
      <c r="E32" s="414">
        <f t="shared" si="1"/>
        <v>33953.870000000003</v>
      </c>
      <c r="I32" s="560"/>
      <c r="J32" s="560"/>
      <c r="K32" s="560"/>
    </row>
    <row r="33" spans="1:11">
      <c r="A33" s="413">
        <v>11.2</v>
      </c>
      <c r="B33" s="397" t="s">
        <v>539</v>
      </c>
      <c r="C33" s="416">
        <v>0</v>
      </c>
      <c r="D33" s="416"/>
      <c r="E33" s="414">
        <f t="shared" si="1"/>
        <v>0</v>
      </c>
      <c r="I33" s="560"/>
      <c r="J33" s="560"/>
      <c r="K33" s="560"/>
    </row>
    <row r="34" spans="1:11">
      <c r="A34" s="413">
        <v>13</v>
      </c>
      <c r="B34" s="393" t="s">
        <v>99</v>
      </c>
      <c r="C34" s="415">
        <v>38275300.799999997</v>
      </c>
      <c r="D34" s="415"/>
      <c r="E34" s="414">
        <f t="shared" si="1"/>
        <v>38275300.799999997</v>
      </c>
      <c r="I34" s="560"/>
      <c r="J34" s="560"/>
      <c r="K34" s="560"/>
    </row>
    <row r="35" spans="1:11">
      <c r="A35" s="413">
        <v>13.1</v>
      </c>
      <c r="B35" s="398" t="s">
        <v>540</v>
      </c>
      <c r="C35" s="588">
        <v>18235138.07</v>
      </c>
      <c r="D35" s="415"/>
      <c r="E35" s="414">
        <f t="shared" si="1"/>
        <v>18235138.07</v>
      </c>
      <c r="I35" s="560"/>
      <c r="J35" s="560"/>
      <c r="K35" s="560"/>
    </row>
    <row r="36" spans="1:11">
      <c r="A36" s="413">
        <v>13.2</v>
      </c>
      <c r="B36" s="398" t="s">
        <v>541</v>
      </c>
      <c r="C36" s="415">
        <v>0</v>
      </c>
      <c r="D36" s="415"/>
      <c r="E36" s="414">
        <f t="shared" si="1"/>
        <v>0</v>
      </c>
      <c r="I36" s="560"/>
      <c r="J36" s="560"/>
      <c r="K36" s="560"/>
    </row>
    <row r="37" spans="1:11" ht="39" thickBot="1">
      <c r="A37" s="236"/>
      <c r="B37" s="237" t="s">
        <v>222</v>
      </c>
      <c r="C37" s="197">
        <f>SUM(C8,C12,C14,C15,C16,C20,C23,C24,C25,C28,C31,C34)</f>
        <v>3527553346.0314708</v>
      </c>
      <c r="D37" s="197">
        <f t="shared" ref="D37:E37" si="7">SUM(D8,D12,D14,D15,D16,D20,D23,D24,D25,D28,D31,D34)</f>
        <v>26873283.91</v>
      </c>
      <c r="E37" s="197">
        <f t="shared" si="7"/>
        <v>3500680062.1214709</v>
      </c>
      <c r="I37" s="560"/>
      <c r="J37" s="560"/>
      <c r="K37" s="560"/>
    </row>
    <row r="38" spans="1:11">
      <c r="A38"/>
      <c r="B38"/>
      <c r="C38"/>
      <c r="D38"/>
      <c r="E38"/>
    </row>
    <row r="39" spans="1:11">
      <c r="A39"/>
      <c r="B39"/>
      <c r="C39"/>
      <c r="D39"/>
      <c r="E39"/>
    </row>
    <row r="41" spans="1:11" s="15" customFormat="1">
      <c r="B41" s="47"/>
      <c r="F41"/>
      <c r="G41"/>
    </row>
    <row r="42" spans="1:11" s="15" customFormat="1">
      <c r="B42" s="48"/>
      <c r="F42"/>
      <c r="G42"/>
    </row>
    <row r="43" spans="1:11" s="15" customFormat="1">
      <c r="B43" s="47"/>
      <c r="F43"/>
      <c r="G43"/>
    </row>
    <row r="44" spans="1:11" s="15" customFormat="1">
      <c r="B44" s="47"/>
      <c r="F44"/>
      <c r="G44"/>
    </row>
    <row r="45" spans="1:11" s="15" customFormat="1">
      <c r="B45" s="47"/>
      <c r="F45"/>
      <c r="G45"/>
    </row>
    <row r="46" spans="1:11" s="15" customFormat="1">
      <c r="B46" s="47"/>
      <c r="F46"/>
      <c r="G46"/>
    </row>
    <row r="47" spans="1:11" s="15" customFormat="1">
      <c r="B47" s="47"/>
      <c r="F47"/>
      <c r="G47"/>
    </row>
    <row r="48" spans="1:11" s="15" customFormat="1">
      <c r="B48" s="48"/>
      <c r="F48"/>
      <c r="G48"/>
    </row>
    <row r="49" spans="2:7" s="15" customFormat="1">
      <c r="B49" s="48"/>
      <c r="F49"/>
      <c r="G49"/>
    </row>
    <row r="50" spans="2:7" s="15" customFormat="1">
      <c r="B50" s="48"/>
      <c r="F50"/>
      <c r="G50"/>
    </row>
    <row r="51" spans="2:7" s="15" customFormat="1">
      <c r="B51" s="48"/>
      <c r="F51"/>
      <c r="G51"/>
    </row>
    <row r="52" spans="2:7" s="15" customFormat="1">
      <c r="B52" s="48"/>
      <c r="F52"/>
      <c r="G52"/>
    </row>
    <row r="53" spans="2:7" s="15" customFormat="1">
      <c r="B53" s="48"/>
      <c r="F53"/>
      <c r="G53"/>
    </row>
  </sheetData>
  <mergeCells count="3">
    <mergeCell ref="B6:B7"/>
    <mergeCell ref="C6:C7"/>
    <mergeCell ref="D6:E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90" zoomScaleNormal="90" workbookViewId="0">
      <pane xSplit="1" ySplit="4" topLeftCell="B5" activePane="bottomRight" state="frozen"/>
      <selection activeCell="J39" sqref="J38:J39"/>
      <selection pane="topRight" activeCell="J39" sqref="J38:J39"/>
      <selection pane="bottomLeft" activeCell="J39" sqref="J38:J39"/>
      <selection pane="bottomRight" activeCell="B15" sqref="B15"/>
    </sheetView>
  </sheetViews>
  <sheetFormatPr defaultRowHeight="15" outlineLevelRow="1"/>
  <cols>
    <col min="1" max="1" width="9.5703125" style="15" bestFit="1" customWidth="1"/>
    <col min="2" max="2" width="114.28515625" style="15"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30" t="s">
        <v>108</v>
      </c>
      <c r="B1" s="29" t="str">
        <f>Info!C2</f>
        <v>სს "ბაზისბანკი"</v>
      </c>
    </row>
    <row r="2" spans="1:6" s="34" customFormat="1" ht="15.75" customHeight="1">
      <c r="A2" s="34" t="s">
        <v>109</v>
      </c>
      <c r="B2" s="614">
        <f>'1. key ratios'!B2</f>
        <v>45291</v>
      </c>
      <c r="C2"/>
      <c r="D2"/>
      <c r="E2"/>
      <c r="F2"/>
    </row>
    <row r="3" spans="1:6" s="34" customFormat="1" ht="15.75" customHeight="1">
      <c r="C3"/>
      <c r="D3"/>
      <c r="E3"/>
      <c r="F3"/>
    </row>
    <row r="4" spans="1:6" s="34" customFormat="1" ht="26.25" thickBot="1">
      <c r="A4" s="34" t="s">
        <v>193</v>
      </c>
      <c r="B4" s="150" t="s">
        <v>171</v>
      </c>
      <c r="C4" s="144" t="s">
        <v>87</v>
      </c>
      <c r="D4"/>
      <c r="E4"/>
      <c r="F4"/>
    </row>
    <row r="5" spans="1:6">
      <c r="A5" s="145">
        <v>1</v>
      </c>
      <c r="B5" s="146" t="s">
        <v>519</v>
      </c>
      <c r="C5" s="174">
        <f>'7. LI1'!E37</f>
        <v>3500680062.1214709</v>
      </c>
      <c r="E5" s="561"/>
    </row>
    <row r="6" spans="1:6" s="135" customFormat="1">
      <c r="A6" s="92">
        <v>2.1</v>
      </c>
      <c r="B6" s="152" t="s">
        <v>638</v>
      </c>
      <c r="C6" s="175">
        <v>596771274.68859994</v>
      </c>
      <c r="E6" s="561"/>
    </row>
    <row r="7" spans="1:6" s="17" customFormat="1" ht="25.5" outlineLevel="1">
      <c r="A7" s="151">
        <v>2.2000000000000002</v>
      </c>
      <c r="B7" s="147" t="s">
        <v>639</v>
      </c>
      <c r="C7" s="176">
        <v>0</v>
      </c>
      <c r="E7" s="561"/>
    </row>
    <row r="8" spans="1:6" s="17" customFormat="1" ht="26.25">
      <c r="A8" s="151">
        <v>3</v>
      </c>
      <c r="B8" s="148" t="s">
        <v>520</v>
      </c>
      <c r="C8" s="177">
        <f>SUM(C5:C7)</f>
        <v>4097451336.810071</v>
      </c>
      <c r="E8" s="561"/>
    </row>
    <row r="9" spans="1:6" s="135" customFormat="1">
      <c r="A9" s="92">
        <v>4</v>
      </c>
      <c r="B9" s="155" t="s">
        <v>169</v>
      </c>
      <c r="C9" s="175"/>
      <c r="E9" s="561"/>
    </row>
    <row r="10" spans="1:6" s="17" customFormat="1" ht="25.5" outlineLevel="1">
      <c r="A10" s="151">
        <v>5.0999999999999996</v>
      </c>
      <c r="B10" s="147" t="s">
        <v>175</v>
      </c>
      <c r="C10" s="176">
        <v>-256365808.90410995</v>
      </c>
      <c r="E10" s="561"/>
    </row>
    <row r="11" spans="1:6" s="17" customFormat="1" ht="25.5" outlineLevel="1">
      <c r="A11" s="151">
        <v>5.2</v>
      </c>
      <c r="B11" s="147" t="s">
        <v>176</v>
      </c>
      <c r="C11" s="176">
        <v>0</v>
      </c>
      <c r="E11" s="561"/>
    </row>
    <row r="12" spans="1:6" s="17" customFormat="1">
      <c r="A12" s="151">
        <v>6</v>
      </c>
      <c r="B12" s="153" t="s">
        <v>328</v>
      </c>
      <c r="C12" s="238"/>
      <c r="E12" s="561"/>
    </row>
    <row r="13" spans="1:6" s="17" customFormat="1" ht="15.75" thickBot="1">
      <c r="A13" s="154">
        <v>7</v>
      </c>
      <c r="B13" s="149" t="s">
        <v>170</v>
      </c>
      <c r="C13" s="178">
        <f>SUM(C8:C12)</f>
        <v>3841085527.905961</v>
      </c>
      <c r="E13" s="561"/>
    </row>
    <row r="15" spans="1:6">
      <c r="B15" s="35"/>
    </row>
    <row r="17" spans="2:9" s="15" customFormat="1">
      <c r="B17" s="49"/>
      <c r="C17"/>
      <c r="D17"/>
      <c r="E17"/>
      <c r="F17"/>
      <c r="G17"/>
      <c r="H17"/>
      <c r="I17"/>
    </row>
    <row r="18" spans="2:9" s="15" customFormat="1">
      <c r="B18" s="46"/>
      <c r="C18"/>
      <c r="D18"/>
      <c r="E18"/>
      <c r="F18"/>
      <c r="G18"/>
      <c r="H18"/>
      <c r="I18"/>
    </row>
    <row r="19" spans="2:9" s="15" customFormat="1">
      <c r="B19" s="46"/>
      <c r="C19"/>
      <c r="D19"/>
      <c r="E19"/>
      <c r="F19"/>
      <c r="G19"/>
      <c r="H19"/>
      <c r="I19"/>
    </row>
    <row r="20" spans="2:9" s="15" customFormat="1">
      <c r="B20" s="48"/>
      <c r="C20"/>
      <c r="D20"/>
      <c r="E20"/>
      <c r="F20"/>
      <c r="G20"/>
      <c r="H20"/>
      <c r="I20"/>
    </row>
    <row r="21" spans="2:9" s="15" customFormat="1">
      <c r="B21" s="47"/>
      <c r="C21"/>
      <c r="D21"/>
      <c r="E21"/>
      <c r="F21"/>
      <c r="G21"/>
      <c r="H21"/>
      <c r="I21"/>
    </row>
    <row r="22" spans="2:9" s="15" customFormat="1">
      <c r="B22" s="48"/>
      <c r="C22"/>
      <c r="D22"/>
      <c r="E22"/>
      <c r="F22"/>
      <c r="G22"/>
      <c r="H22"/>
      <c r="I22"/>
    </row>
    <row r="23" spans="2:9" s="15" customFormat="1">
      <c r="B23" s="47"/>
      <c r="C23"/>
      <c r="D23"/>
      <c r="E23"/>
      <c r="F23"/>
      <c r="G23"/>
      <c r="H23"/>
      <c r="I23"/>
    </row>
    <row r="24" spans="2:9" s="15" customFormat="1">
      <c r="B24" s="47"/>
      <c r="C24"/>
      <c r="D24"/>
      <c r="E24"/>
      <c r="F24"/>
      <c r="G24"/>
      <c r="H24"/>
      <c r="I24"/>
    </row>
    <row r="25" spans="2:9" s="15" customFormat="1">
      <c r="B25" s="47"/>
      <c r="C25"/>
      <c r="D25"/>
      <c r="E25"/>
      <c r="F25"/>
      <c r="G25"/>
      <c r="H25"/>
      <c r="I25"/>
    </row>
    <row r="26" spans="2:9" s="15" customFormat="1">
      <c r="B26" s="47"/>
      <c r="C26"/>
      <c r="D26"/>
      <c r="E26"/>
      <c r="F26"/>
      <c r="G26"/>
      <c r="H26"/>
      <c r="I26"/>
    </row>
    <row r="27" spans="2:9" s="15" customFormat="1">
      <c r="B27" s="47"/>
      <c r="C27"/>
      <c r="D27"/>
      <c r="E27"/>
      <c r="F27"/>
      <c r="G27"/>
      <c r="H27"/>
      <c r="I27"/>
    </row>
    <row r="28" spans="2:9" s="15" customFormat="1">
      <c r="B28" s="48"/>
      <c r="C28"/>
      <c r="D28"/>
      <c r="E28"/>
      <c r="F28"/>
      <c r="G28"/>
      <c r="H28"/>
      <c r="I28"/>
    </row>
    <row r="29" spans="2:9" s="15" customFormat="1">
      <c r="B29" s="48"/>
      <c r="C29"/>
      <c r="D29"/>
      <c r="E29"/>
      <c r="F29"/>
      <c r="G29"/>
      <c r="H29"/>
      <c r="I29"/>
    </row>
    <row r="30" spans="2:9" s="15" customFormat="1">
      <c r="B30" s="48"/>
      <c r="C30"/>
      <c r="D30"/>
      <c r="E30"/>
      <c r="F30"/>
      <c r="G30"/>
      <c r="H30"/>
      <c r="I30"/>
    </row>
    <row r="31" spans="2:9" s="15" customFormat="1">
      <c r="B31" s="48"/>
      <c r="C31"/>
      <c r="D31"/>
      <c r="E31"/>
      <c r="F31"/>
      <c r="G31"/>
      <c r="H31"/>
      <c r="I31"/>
    </row>
    <row r="32" spans="2:9" s="15" customFormat="1">
      <c r="B32" s="48"/>
      <c r="C32"/>
      <c r="D32"/>
      <c r="E32"/>
      <c r="F32"/>
      <c r="G32"/>
      <c r="H32"/>
      <c r="I32"/>
    </row>
    <row r="33" spans="2:9" s="15" customFormat="1">
      <c r="B33" s="48"/>
      <c r="C33"/>
      <c r="D33"/>
      <c r="E33"/>
      <c r="F33"/>
      <c r="G33"/>
      <c r="H33"/>
      <c r="I3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zoomScale="90" zoomScaleNormal="90" workbookViewId="0">
      <pane xSplit="1" ySplit="5" topLeftCell="B33" activePane="bottomRight" state="frozen"/>
      <selection activeCell="B2" sqref="B2"/>
      <selection pane="topRight" activeCell="B2" sqref="B2"/>
      <selection pane="bottomLeft" activeCell="B2" sqref="B2"/>
      <selection pane="bottomRight" activeCell="F35" sqref="F35"/>
    </sheetView>
  </sheetViews>
  <sheetFormatPr defaultRowHeight="15"/>
  <cols>
    <col min="1" max="1" width="9.5703125" style="18" bestFit="1" customWidth="1"/>
    <col min="2" max="2" width="132.42578125" style="15" customWidth="1"/>
    <col min="3" max="3" width="18.42578125" style="15" customWidth="1"/>
  </cols>
  <sheetData>
    <row r="1" spans="1:6" ht="15.75">
      <c r="A1" s="30" t="s">
        <v>108</v>
      </c>
      <c r="B1" s="29" t="str">
        <f>Info!C2</f>
        <v>სს "ბაზისბანკი"</v>
      </c>
      <c r="D1" s="15"/>
      <c r="E1" s="15"/>
      <c r="F1" s="15"/>
    </row>
    <row r="2" spans="1:6" s="34" customFormat="1" ht="15.75" customHeight="1">
      <c r="A2" s="34" t="s">
        <v>109</v>
      </c>
      <c r="B2" s="614">
        <f>'1. key ratios'!B2</f>
        <v>45291</v>
      </c>
    </row>
    <row r="3" spans="1:6" s="34" customFormat="1" ht="15.75" customHeight="1"/>
    <row r="4" spans="1:6" ht="15.75" thickBot="1">
      <c r="A4" s="18" t="s">
        <v>194</v>
      </c>
      <c r="B4" s="42" t="s">
        <v>85</v>
      </c>
    </row>
    <row r="5" spans="1:6">
      <c r="A5" s="99" t="s">
        <v>25</v>
      </c>
      <c r="B5" s="100"/>
      <c r="C5" s="101" t="s">
        <v>26</v>
      </c>
    </row>
    <row r="6" spans="1:6">
      <c r="A6" s="102">
        <v>1</v>
      </c>
      <c r="B6" s="62" t="s">
        <v>27</v>
      </c>
      <c r="C6" s="664">
        <f>SUM(C7:C11)</f>
        <v>503302253.94999999</v>
      </c>
      <c r="E6" s="561"/>
    </row>
    <row r="7" spans="1:6">
      <c r="A7" s="102">
        <v>2</v>
      </c>
      <c r="B7" s="59" t="s">
        <v>28</v>
      </c>
      <c r="C7" s="665">
        <v>17091531</v>
      </c>
      <c r="E7" s="561"/>
    </row>
    <row r="8" spans="1:6">
      <c r="A8" s="102">
        <v>3</v>
      </c>
      <c r="B8" s="53" t="s">
        <v>29</v>
      </c>
      <c r="C8" s="665">
        <v>101066231.76000001</v>
      </c>
      <c r="E8" s="561"/>
    </row>
    <row r="9" spans="1:6">
      <c r="A9" s="102">
        <v>4</v>
      </c>
      <c r="B9" s="53" t="s">
        <v>30</v>
      </c>
      <c r="C9" s="665">
        <v>11085300.91</v>
      </c>
      <c r="E9" s="561"/>
    </row>
    <row r="10" spans="1:6">
      <c r="A10" s="102">
        <v>5</v>
      </c>
      <c r="B10" s="53" t="s">
        <v>31</v>
      </c>
      <c r="C10" s="665">
        <v>2606149.35</v>
      </c>
      <c r="E10" s="561"/>
    </row>
    <row r="11" spans="1:6">
      <c r="A11" s="102">
        <v>6</v>
      </c>
      <c r="B11" s="60" t="s">
        <v>32</v>
      </c>
      <c r="C11" s="665">
        <v>371453040.93000001</v>
      </c>
      <c r="E11" s="561"/>
    </row>
    <row r="12" spans="1:6" s="17" customFormat="1">
      <c r="A12" s="102">
        <v>7</v>
      </c>
      <c r="B12" s="62" t="s">
        <v>33</v>
      </c>
      <c r="C12" s="666">
        <f>SUM(C13:C28)</f>
        <v>26873283.91</v>
      </c>
      <c r="E12" s="561"/>
    </row>
    <row r="13" spans="1:6" s="17" customFormat="1">
      <c r="A13" s="102">
        <v>8</v>
      </c>
      <c r="B13" s="61" t="s">
        <v>34</v>
      </c>
      <c r="C13" s="667">
        <v>11085300.91</v>
      </c>
      <c r="E13" s="561"/>
    </row>
    <row r="14" spans="1:6" s="17" customFormat="1" ht="25.5">
      <c r="A14" s="102">
        <v>9</v>
      </c>
      <c r="B14" s="54" t="s">
        <v>35</v>
      </c>
      <c r="C14" s="667">
        <v>0</v>
      </c>
      <c r="E14" s="561"/>
    </row>
    <row r="15" spans="1:6" s="17" customFormat="1">
      <c r="A15" s="102">
        <v>10</v>
      </c>
      <c r="B15" s="55" t="s">
        <v>36</v>
      </c>
      <c r="C15" s="667">
        <v>11991333</v>
      </c>
      <c r="E15" s="561"/>
    </row>
    <row r="16" spans="1:6" s="17" customFormat="1">
      <c r="A16" s="102">
        <v>11</v>
      </c>
      <c r="B16" s="56" t="s">
        <v>37</v>
      </c>
      <c r="C16" s="667">
        <v>0</v>
      </c>
      <c r="E16" s="561"/>
    </row>
    <row r="17" spans="1:5" s="17" customFormat="1">
      <c r="A17" s="102">
        <v>12</v>
      </c>
      <c r="B17" s="55" t="s">
        <v>38</v>
      </c>
      <c r="C17" s="667">
        <v>0</v>
      </c>
      <c r="E17" s="561"/>
    </row>
    <row r="18" spans="1:5" s="17" customFormat="1">
      <c r="A18" s="102">
        <v>13</v>
      </c>
      <c r="B18" s="55" t="s">
        <v>39</v>
      </c>
      <c r="C18" s="667">
        <v>0</v>
      </c>
      <c r="E18" s="561"/>
    </row>
    <row r="19" spans="1:5" s="17" customFormat="1">
      <c r="A19" s="102">
        <v>14</v>
      </c>
      <c r="B19" s="55" t="s">
        <v>40</v>
      </c>
      <c r="C19" s="667">
        <v>0</v>
      </c>
      <c r="E19" s="561"/>
    </row>
    <row r="20" spans="1:5" s="17" customFormat="1" ht="25.5">
      <c r="A20" s="102">
        <v>15</v>
      </c>
      <c r="B20" s="55" t="s">
        <v>41</v>
      </c>
      <c r="C20" s="667">
        <v>0</v>
      </c>
      <c r="E20" s="561"/>
    </row>
    <row r="21" spans="1:5" s="17" customFormat="1" ht="25.5">
      <c r="A21" s="102">
        <v>16</v>
      </c>
      <c r="B21" s="54" t="s">
        <v>42</v>
      </c>
      <c r="C21" s="667">
        <v>0</v>
      </c>
      <c r="E21" s="561"/>
    </row>
    <row r="22" spans="1:5" s="17" customFormat="1">
      <c r="A22" s="102">
        <v>17</v>
      </c>
      <c r="B22" s="103" t="s">
        <v>43</v>
      </c>
      <c r="C22" s="667">
        <v>3796650</v>
      </c>
      <c r="E22" s="561"/>
    </row>
    <row r="23" spans="1:5" s="17" customFormat="1">
      <c r="A23" s="102">
        <v>18</v>
      </c>
      <c r="B23" s="671" t="s">
        <v>518</v>
      </c>
      <c r="C23" s="668">
        <v>0</v>
      </c>
      <c r="E23" s="561"/>
    </row>
    <row r="24" spans="1:5" s="17" customFormat="1" ht="25.5">
      <c r="A24" s="102">
        <v>19</v>
      </c>
      <c r="B24" s="54" t="s">
        <v>44</v>
      </c>
      <c r="C24" s="667">
        <v>0</v>
      </c>
      <c r="E24" s="561"/>
    </row>
    <row r="25" spans="1:5" s="17" customFormat="1" ht="25.5">
      <c r="A25" s="102">
        <v>20</v>
      </c>
      <c r="B25" s="54" t="s">
        <v>45</v>
      </c>
      <c r="C25" s="667">
        <v>0</v>
      </c>
      <c r="E25" s="561"/>
    </row>
    <row r="26" spans="1:5" s="17" customFormat="1" ht="25.5">
      <c r="A26" s="102">
        <v>21</v>
      </c>
      <c r="B26" s="57" t="s">
        <v>46</v>
      </c>
      <c r="C26" s="667">
        <v>0</v>
      </c>
      <c r="E26" s="561"/>
    </row>
    <row r="27" spans="1:5" s="17" customFormat="1">
      <c r="A27" s="102">
        <v>22</v>
      </c>
      <c r="B27" s="57" t="s">
        <v>47</v>
      </c>
      <c r="C27" s="667">
        <v>0</v>
      </c>
      <c r="E27" s="561"/>
    </row>
    <row r="28" spans="1:5" s="17" customFormat="1" ht="25.5">
      <c r="A28" s="102">
        <v>23</v>
      </c>
      <c r="B28" s="57" t="s">
        <v>48</v>
      </c>
      <c r="C28" s="667">
        <v>0</v>
      </c>
      <c r="E28" s="561"/>
    </row>
    <row r="29" spans="1:5" s="17" customFormat="1">
      <c r="A29" s="102">
        <v>24</v>
      </c>
      <c r="B29" s="63" t="s">
        <v>22</v>
      </c>
      <c r="C29" s="666">
        <f>C6-C12</f>
        <v>476428970.03999996</v>
      </c>
      <c r="E29" s="561"/>
    </row>
    <row r="30" spans="1:5" s="17" customFormat="1">
      <c r="A30" s="104"/>
      <c r="B30" s="58"/>
      <c r="C30" s="667"/>
      <c r="E30" s="561"/>
    </row>
    <row r="31" spans="1:5" s="17" customFormat="1">
      <c r="A31" s="104">
        <v>25</v>
      </c>
      <c r="B31" s="63" t="s">
        <v>49</v>
      </c>
      <c r="C31" s="666">
        <f>C32+C35</f>
        <v>0</v>
      </c>
      <c r="E31" s="561"/>
    </row>
    <row r="32" spans="1:5" s="17" customFormat="1">
      <c r="A32" s="104">
        <v>26</v>
      </c>
      <c r="B32" s="53" t="s">
        <v>50</v>
      </c>
      <c r="C32" s="669">
        <f>C33+C34</f>
        <v>0</v>
      </c>
      <c r="E32" s="561"/>
    </row>
    <row r="33" spans="1:5" s="17" customFormat="1">
      <c r="A33" s="104">
        <v>27</v>
      </c>
      <c r="B33" s="132" t="s">
        <v>51</v>
      </c>
      <c r="C33" s="667">
        <v>0</v>
      </c>
      <c r="E33" s="561"/>
    </row>
    <row r="34" spans="1:5" s="17" customFormat="1">
      <c r="A34" s="104">
        <v>28</v>
      </c>
      <c r="B34" s="132" t="s">
        <v>52</v>
      </c>
      <c r="C34" s="667">
        <v>0</v>
      </c>
      <c r="E34" s="561"/>
    </row>
    <row r="35" spans="1:5" s="17" customFormat="1">
      <c r="A35" s="104">
        <v>29</v>
      </c>
      <c r="B35" s="53" t="s">
        <v>53</v>
      </c>
      <c r="C35" s="667">
        <v>0</v>
      </c>
      <c r="E35" s="561"/>
    </row>
    <row r="36" spans="1:5" s="17" customFormat="1">
      <c r="A36" s="104">
        <v>30</v>
      </c>
      <c r="B36" s="63" t="s">
        <v>54</v>
      </c>
      <c r="C36" s="666">
        <f>SUM(C37:C41)</f>
        <v>0</v>
      </c>
      <c r="E36" s="561"/>
    </row>
    <row r="37" spans="1:5" s="17" customFormat="1">
      <c r="A37" s="104">
        <v>31</v>
      </c>
      <c r="B37" s="54" t="s">
        <v>55</v>
      </c>
      <c r="C37" s="667">
        <v>0</v>
      </c>
      <c r="E37" s="561"/>
    </row>
    <row r="38" spans="1:5" s="17" customFormat="1">
      <c r="A38" s="104">
        <v>32</v>
      </c>
      <c r="B38" s="55" t="s">
        <v>56</v>
      </c>
      <c r="C38" s="667">
        <v>0</v>
      </c>
      <c r="E38" s="561"/>
    </row>
    <row r="39" spans="1:5" s="17" customFormat="1" ht="25.5">
      <c r="A39" s="104">
        <v>33</v>
      </c>
      <c r="B39" s="54" t="s">
        <v>57</v>
      </c>
      <c r="C39" s="667">
        <v>0</v>
      </c>
      <c r="E39" s="561"/>
    </row>
    <row r="40" spans="1:5" s="17" customFormat="1" ht="25.5">
      <c r="A40" s="104">
        <v>34</v>
      </c>
      <c r="B40" s="54" t="s">
        <v>45</v>
      </c>
      <c r="C40" s="667">
        <v>0</v>
      </c>
      <c r="E40" s="561"/>
    </row>
    <row r="41" spans="1:5" s="17" customFormat="1" ht="25.5">
      <c r="A41" s="104">
        <v>35</v>
      </c>
      <c r="B41" s="57" t="s">
        <v>58</v>
      </c>
      <c r="C41" s="667">
        <v>0</v>
      </c>
      <c r="E41" s="561"/>
    </row>
    <row r="42" spans="1:5" s="17" customFormat="1">
      <c r="A42" s="104">
        <v>36</v>
      </c>
      <c r="B42" s="63" t="s">
        <v>23</v>
      </c>
      <c r="C42" s="666">
        <f>C31-C36</f>
        <v>0</v>
      </c>
      <c r="E42" s="561"/>
    </row>
    <row r="43" spans="1:5" s="17" customFormat="1">
      <c r="A43" s="104"/>
      <c r="B43" s="58"/>
      <c r="C43" s="667"/>
      <c r="E43" s="561"/>
    </row>
    <row r="44" spans="1:5" s="17" customFormat="1">
      <c r="A44" s="104">
        <v>37</v>
      </c>
      <c r="B44" s="64" t="s">
        <v>59</v>
      </c>
      <c r="C44" s="666">
        <f>SUM(C45:C47)</f>
        <v>96932951.200000003</v>
      </c>
      <c r="E44" s="561"/>
    </row>
    <row r="45" spans="1:5" s="17" customFormat="1">
      <c r="A45" s="104">
        <v>38</v>
      </c>
      <c r="B45" s="53" t="s">
        <v>60</v>
      </c>
      <c r="C45" s="667">
        <v>96932951.200000003</v>
      </c>
      <c r="E45" s="561"/>
    </row>
    <row r="46" spans="1:5" s="17" customFormat="1">
      <c r="A46" s="104">
        <v>39</v>
      </c>
      <c r="B46" s="53" t="s">
        <v>61</v>
      </c>
      <c r="C46" s="667">
        <v>0</v>
      </c>
      <c r="E46" s="561"/>
    </row>
    <row r="47" spans="1:5" s="17" customFormat="1">
      <c r="A47" s="104">
        <v>40</v>
      </c>
      <c r="B47" s="672" t="s">
        <v>517</v>
      </c>
      <c r="C47" s="667">
        <v>0</v>
      </c>
      <c r="E47" s="561"/>
    </row>
    <row r="48" spans="1:5" s="17" customFormat="1">
      <c r="A48" s="104">
        <v>41</v>
      </c>
      <c r="B48" s="64" t="s">
        <v>62</v>
      </c>
      <c r="C48" s="666">
        <f>SUM(C49:C52)</f>
        <v>0</v>
      </c>
      <c r="E48" s="561"/>
    </row>
    <row r="49" spans="1:5" s="17" customFormat="1">
      <c r="A49" s="104">
        <v>42</v>
      </c>
      <c r="B49" s="54" t="s">
        <v>63</v>
      </c>
      <c r="C49" s="667">
        <v>0</v>
      </c>
      <c r="E49" s="561"/>
    </row>
    <row r="50" spans="1:5" s="17" customFormat="1">
      <c r="A50" s="104">
        <v>43</v>
      </c>
      <c r="B50" s="55" t="s">
        <v>64</v>
      </c>
      <c r="C50" s="667">
        <v>0</v>
      </c>
      <c r="E50" s="561"/>
    </row>
    <row r="51" spans="1:5" s="17" customFormat="1" ht="25.5">
      <c r="A51" s="104">
        <v>44</v>
      </c>
      <c r="B51" s="54" t="s">
        <v>65</v>
      </c>
      <c r="C51" s="667">
        <v>0</v>
      </c>
      <c r="E51" s="561"/>
    </row>
    <row r="52" spans="1:5" s="17" customFormat="1" ht="25.5">
      <c r="A52" s="104">
        <v>45</v>
      </c>
      <c r="B52" s="54" t="s">
        <v>45</v>
      </c>
      <c r="C52" s="667">
        <v>0</v>
      </c>
      <c r="E52" s="561"/>
    </row>
    <row r="53" spans="1:5" s="17" customFormat="1" ht="15.75" thickBot="1">
      <c r="A53" s="104">
        <v>46</v>
      </c>
      <c r="B53" s="105" t="s">
        <v>24</v>
      </c>
      <c r="C53" s="670">
        <f>C44-C48</f>
        <v>96932951.200000003</v>
      </c>
      <c r="E53" s="561"/>
    </row>
    <row r="56" spans="1:5">
      <c r="B56" s="15" t="s">
        <v>141</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pageSetup orientation="portrait"/>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90" zoomScaleNormal="90" workbookViewId="0">
      <selection activeCell="J39" sqref="J38:J39"/>
    </sheetView>
  </sheetViews>
  <sheetFormatPr defaultColWidth="9.140625" defaultRowHeight="12.75"/>
  <cols>
    <col min="1" max="1" width="10.85546875" style="221" bestFit="1" customWidth="1"/>
    <col min="2" max="2" width="59" style="221" customWidth="1"/>
    <col min="3" max="3" width="16.7109375" style="221" bestFit="1" customWidth="1"/>
    <col min="4" max="4" width="22.140625" style="221" customWidth="1"/>
    <col min="5" max="6" width="9.140625" style="221"/>
    <col min="7" max="8" width="14.5703125" style="221" bestFit="1" customWidth="1"/>
    <col min="9" max="16384" width="9.140625" style="221"/>
  </cols>
  <sheetData>
    <row r="1" spans="1:6" ht="15">
      <c r="A1" s="30" t="s">
        <v>108</v>
      </c>
      <c r="B1" s="585" t="str">
        <f>Info!C2</f>
        <v>სს "ბაზისბანკი"</v>
      </c>
    </row>
    <row r="2" spans="1:6" s="34" customFormat="1" ht="15.75" customHeight="1">
      <c r="A2" s="34" t="s">
        <v>109</v>
      </c>
      <c r="B2" s="574">
        <f>'1. key ratios'!B2</f>
        <v>45291</v>
      </c>
    </row>
    <row r="3" spans="1:6" s="34" customFormat="1" ht="15.75" customHeight="1"/>
    <row r="4" spans="1:6" ht="13.5" thickBot="1">
      <c r="A4" s="222" t="s">
        <v>249</v>
      </c>
      <c r="B4" s="250" t="s">
        <v>250</v>
      </c>
    </row>
    <row r="5" spans="1:6" s="251" customFormat="1">
      <c r="A5" s="789" t="s">
        <v>251</v>
      </c>
      <c r="B5" s="790"/>
      <c r="C5" s="240" t="s">
        <v>252</v>
      </c>
      <c r="D5" s="241" t="s">
        <v>253</v>
      </c>
    </row>
    <row r="6" spans="1:6" s="252" customFormat="1">
      <c r="A6" s="242">
        <v>1</v>
      </c>
      <c r="B6" s="243" t="s">
        <v>254</v>
      </c>
      <c r="C6" s="243"/>
      <c r="D6" s="244"/>
    </row>
    <row r="7" spans="1:6" s="252" customFormat="1">
      <c r="A7" s="245" t="s">
        <v>255</v>
      </c>
      <c r="B7" s="246" t="s">
        <v>256</v>
      </c>
      <c r="C7" s="297">
        <v>4.4999999999999998E-2</v>
      </c>
      <c r="D7" s="566">
        <f>C7*'5. RWA'!$C$13</f>
        <v>142010710.2970629</v>
      </c>
      <c r="F7" s="562"/>
    </row>
    <row r="8" spans="1:6" s="252" customFormat="1">
      <c r="A8" s="245" t="s">
        <v>257</v>
      </c>
      <c r="B8" s="246" t="s">
        <v>258</v>
      </c>
      <c r="C8" s="298">
        <v>0.06</v>
      </c>
      <c r="D8" s="566">
        <f>C8*'5. RWA'!$C$13</f>
        <v>189347613.72941723</v>
      </c>
      <c r="F8" s="562"/>
    </row>
    <row r="9" spans="1:6" s="252" customFormat="1">
      <c r="A9" s="245" t="s">
        <v>259</v>
      </c>
      <c r="B9" s="246" t="s">
        <v>260</v>
      </c>
      <c r="C9" s="298">
        <v>0.08</v>
      </c>
      <c r="D9" s="566">
        <f>C9*'5. RWA'!$C$13</f>
        <v>252463484.97255632</v>
      </c>
      <c r="F9" s="562"/>
    </row>
    <row r="10" spans="1:6" s="252" customFormat="1">
      <c r="A10" s="242" t="s">
        <v>261</v>
      </c>
      <c r="B10" s="243" t="s">
        <v>262</v>
      </c>
      <c r="C10" s="299"/>
      <c r="D10" s="567"/>
      <c r="F10" s="562"/>
    </row>
    <row r="11" spans="1:6" s="253" customFormat="1">
      <c r="A11" s="247" t="s">
        <v>263</v>
      </c>
      <c r="B11" s="248" t="s">
        <v>325</v>
      </c>
      <c r="C11" s="300">
        <v>2.5000000000000001E-2</v>
      </c>
      <c r="D11" s="568">
        <v>78894839.053923845</v>
      </c>
      <c r="F11" s="562"/>
    </row>
    <row r="12" spans="1:6" s="253" customFormat="1">
      <c r="A12" s="247" t="s">
        <v>264</v>
      </c>
      <c r="B12" s="248" t="s">
        <v>265</v>
      </c>
      <c r="C12" s="300">
        <v>0</v>
      </c>
      <c r="D12" s="568">
        <f>C12*'5. RWA'!$C$13</f>
        <v>0</v>
      </c>
      <c r="F12" s="562"/>
    </row>
    <row r="13" spans="1:6" s="253" customFormat="1">
      <c r="A13" s="247" t="s">
        <v>266</v>
      </c>
      <c r="B13" s="248" t="s">
        <v>267</v>
      </c>
      <c r="C13" s="300"/>
      <c r="D13" s="568">
        <f>C13*'5. RWA'!$C$13</f>
        <v>0</v>
      </c>
      <c r="F13" s="562"/>
    </row>
    <row r="14" spans="1:6" s="252" customFormat="1">
      <c r="A14" s="242" t="s">
        <v>268</v>
      </c>
      <c r="B14" s="243" t="s">
        <v>323</v>
      </c>
      <c r="C14" s="301"/>
      <c r="D14" s="567"/>
      <c r="F14" s="562"/>
    </row>
    <row r="15" spans="1:6" s="252" customFormat="1">
      <c r="A15" s="263" t="s">
        <v>271</v>
      </c>
      <c r="B15" s="248" t="s">
        <v>324</v>
      </c>
      <c r="C15" s="300">
        <v>4.6777276716249955E-2</v>
      </c>
      <c r="D15" s="568">
        <v>147619428.71637598</v>
      </c>
      <c r="F15" s="562"/>
    </row>
    <row r="16" spans="1:6" s="252" customFormat="1">
      <c r="A16" s="263" t="s">
        <v>272</v>
      </c>
      <c r="B16" s="248" t="s">
        <v>274</v>
      </c>
      <c r="C16" s="300">
        <v>5.5213569278647505E-2</v>
      </c>
      <c r="D16" s="568">
        <v>174242626.47326276</v>
      </c>
      <c r="F16" s="562"/>
    </row>
    <row r="17" spans="1:8" s="252" customFormat="1">
      <c r="A17" s="263" t="s">
        <v>273</v>
      </c>
      <c r="B17" s="248" t="s">
        <v>321</v>
      </c>
      <c r="C17" s="300">
        <v>6.6313954229170607E-2</v>
      </c>
      <c r="D17" s="568">
        <v>209273149.83758751</v>
      </c>
      <c r="F17" s="562"/>
    </row>
    <row r="18" spans="1:8" s="251" customFormat="1">
      <c r="A18" s="791" t="s">
        <v>322</v>
      </c>
      <c r="B18" s="792"/>
      <c r="C18" s="302" t="s">
        <v>252</v>
      </c>
      <c r="D18" s="569" t="s">
        <v>253</v>
      </c>
      <c r="F18" s="562"/>
    </row>
    <row r="19" spans="1:8" s="252" customFormat="1">
      <c r="A19" s="249">
        <v>4</v>
      </c>
      <c r="B19" s="248" t="s">
        <v>22</v>
      </c>
      <c r="C19" s="300">
        <f>C7+C11+C12+C13+C15</f>
        <v>0.11677727671624996</v>
      </c>
      <c r="D19" s="566">
        <f>C19*'5. RWA'!$C$13</f>
        <v>368524978.06736279</v>
      </c>
      <c r="F19" s="562"/>
      <c r="G19" s="586"/>
      <c r="H19" s="587"/>
    </row>
    <row r="20" spans="1:8" s="252" customFormat="1">
      <c r="A20" s="249">
        <v>5</v>
      </c>
      <c r="B20" s="248" t="s">
        <v>86</v>
      </c>
      <c r="C20" s="300">
        <f>C8+C11+C12+C13+C16</f>
        <v>0.1402135692786475</v>
      </c>
      <c r="D20" s="566">
        <f>C20*'5. RWA'!$C$13</f>
        <v>442485079.25660384</v>
      </c>
      <c r="F20" s="562"/>
      <c r="G20" s="586"/>
      <c r="H20" s="587"/>
    </row>
    <row r="21" spans="1:8" s="252" customFormat="1" ht="13.5" thickBot="1">
      <c r="A21" s="254" t="s">
        <v>269</v>
      </c>
      <c r="B21" s="255" t="s">
        <v>85</v>
      </c>
      <c r="C21" s="303">
        <f>C9+C11+C12+C13+C17</f>
        <v>0.17131395422917062</v>
      </c>
      <c r="D21" s="570">
        <f>C21*'5. RWA'!$C$13</f>
        <v>540631473.86406767</v>
      </c>
      <c r="F21" s="562"/>
      <c r="G21" s="586"/>
      <c r="H21" s="587"/>
    </row>
    <row r="22" spans="1:8">
      <c r="F22" s="222"/>
    </row>
    <row r="23" spans="1:8">
      <c r="B23" s="35"/>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90" zoomScaleNormal="90" workbookViewId="0">
      <pane xSplit="1" ySplit="5" topLeftCell="B36" activePane="bottomRight" state="frozen"/>
      <selection pane="topRight" activeCell="B1" sqref="B1"/>
      <selection pane="bottomLeft" activeCell="A5" sqref="A5"/>
      <selection pane="bottomRight" activeCell="H41" sqref="H41"/>
    </sheetView>
  </sheetViews>
  <sheetFormatPr defaultRowHeight="15.75"/>
  <cols>
    <col min="1" max="1" width="10.7109375" style="50" customWidth="1"/>
    <col min="2" max="2" width="91" style="50" bestFit="1" customWidth="1"/>
    <col min="3" max="3" width="28.42578125" style="50" customWidth="1"/>
    <col min="4" max="4" width="27.85546875" style="50" customWidth="1"/>
    <col min="5" max="5" width="17.85546875" customWidth="1"/>
    <col min="7" max="7" width="13.42578125" bestFit="1" customWidth="1"/>
  </cols>
  <sheetData>
    <row r="1" spans="1:7">
      <c r="A1" s="30" t="s">
        <v>108</v>
      </c>
      <c r="B1" s="32" t="str">
        <f>Info!C2</f>
        <v>სს "ბაზისბანკი"</v>
      </c>
      <c r="E1" s="15"/>
      <c r="F1" s="15"/>
    </row>
    <row r="2" spans="1:7" s="34" customFormat="1" ht="15.75" customHeight="1">
      <c r="A2" s="34" t="s">
        <v>109</v>
      </c>
      <c r="B2" s="614">
        <f>'1. key ratios'!B2</f>
        <v>45291</v>
      </c>
    </row>
    <row r="3" spans="1:7" s="34" customFormat="1" ht="15.75" customHeight="1">
      <c r="A3" s="38"/>
    </row>
    <row r="4" spans="1:7" s="34" customFormat="1" ht="15.75" customHeight="1" thickBot="1">
      <c r="A4" s="34" t="s">
        <v>195</v>
      </c>
      <c r="B4" s="156" t="s">
        <v>172</v>
      </c>
      <c r="D4" s="158" t="s">
        <v>87</v>
      </c>
    </row>
    <row r="5" spans="1:7" ht="51">
      <c r="A5" s="107" t="s">
        <v>25</v>
      </c>
      <c r="B5" s="108" t="s">
        <v>144</v>
      </c>
      <c r="C5" s="653" t="s">
        <v>637</v>
      </c>
      <c r="D5" s="157" t="s">
        <v>173</v>
      </c>
    </row>
    <row r="6" spans="1:7">
      <c r="A6" s="673">
        <v>1</v>
      </c>
      <c r="B6" s="674" t="s">
        <v>635</v>
      </c>
      <c r="C6" s="690">
        <f>SUM(C7:C9)</f>
        <v>466351132.93299997</v>
      </c>
      <c r="D6" s="701"/>
      <c r="E6" s="20"/>
      <c r="G6" s="563"/>
    </row>
    <row r="7" spans="1:7">
      <c r="A7" s="673">
        <v>1.1000000000000001</v>
      </c>
      <c r="B7" s="675" t="s">
        <v>96</v>
      </c>
      <c r="C7" s="682">
        <v>61318313.383000001</v>
      </c>
      <c r="D7" s="702"/>
      <c r="E7" s="20"/>
      <c r="G7" s="563"/>
    </row>
    <row r="8" spans="1:7">
      <c r="A8" s="673">
        <v>1.2</v>
      </c>
      <c r="B8" s="675" t="s">
        <v>97</v>
      </c>
      <c r="C8" s="682">
        <v>243511535.27000001</v>
      </c>
      <c r="D8" s="702"/>
      <c r="E8" s="20"/>
      <c r="G8" s="563"/>
    </row>
    <row r="9" spans="1:7">
      <c r="A9" s="673">
        <v>1.3</v>
      </c>
      <c r="B9" s="675" t="s">
        <v>98</v>
      </c>
      <c r="C9" s="682">
        <v>161521284.28</v>
      </c>
      <c r="D9" s="702"/>
      <c r="E9" s="20"/>
      <c r="G9" s="563"/>
    </row>
    <row r="10" spans="1:7">
      <c r="A10" s="673">
        <v>2</v>
      </c>
      <c r="B10" s="676" t="s">
        <v>522</v>
      </c>
      <c r="C10" s="690">
        <v>0</v>
      </c>
      <c r="D10" s="702"/>
      <c r="E10" s="20"/>
      <c r="G10" s="563"/>
    </row>
    <row r="11" spans="1:7">
      <c r="A11" s="673">
        <v>2.1</v>
      </c>
      <c r="B11" s="677" t="s">
        <v>523</v>
      </c>
      <c r="C11" s="712">
        <v>0</v>
      </c>
      <c r="D11" s="703"/>
      <c r="E11" s="21"/>
      <c r="G11" s="563"/>
    </row>
    <row r="12" spans="1:7" ht="23.45" customHeight="1">
      <c r="A12" s="673">
        <v>3</v>
      </c>
      <c r="B12" s="713" t="s">
        <v>524</v>
      </c>
      <c r="C12" s="714">
        <v>0</v>
      </c>
      <c r="D12" s="703"/>
      <c r="E12" s="21"/>
      <c r="G12" s="563"/>
    </row>
    <row r="13" spans="1:7" ht="23.1" customHeight="1">
      <c r="A13" s="673">
        <v>4</v>
      </c>
      <c r="B13" s="695" t="s">
        <v>525</v>
      </c>
      <c r="C13" s="714"/>
      <c r="D13" s="703"/>
      <c r="E13" s="21"/>
      <c r="G13" s="563"/>
    </row>
    <row r="14" spans="1:7">
      <c r="A14" s="673">
        <v>5</v>
      </c>
      <c r="B14" s="695" t="s">
        <v>526</v>
      </c>
      <c r="C14" s="714">
        <f>SUM(C15:C17)</f>
        <v>235261102.81</v>
      </c>
      <c r="D14" s="703"/>
      <c r="E14" s="21"/>
      <c r="G14" s="563"/>
    </row>
    <row r="15" spans="1:7">
      <c r="A15" s="673">
        <v>5.0999999999999996</v>
      </c>
      <c r="B15" s="693" t="s">
        <v>527</v>
      </c>
      <c r="C15" s="715">
        <v>0</v>
      </c>
      <c r="D15" s="703"/>
      <c r="E15" s="20"/>
      <c r="G15" s="563"/>
    </row>
    <row r="16" spans="1:7">
      <c r="A16" s="673">
        <v>5.2</v>
      </c>
      <c r="B16" s="693" t="s">
        <v>454</v>
      </c>
      <c r="C16" s="682">
        <v>235261102.81</v>
      </c>
      <c r="D16" s="702"/>
      <c r="E16" s="20"/>
      <c r="G16" s="563"/>
    </row>
    <row r="17" spans="1:7">
      <c r="A17" s="673">
        <v>5.3</v>
      </c>
      <c r="B17" s="693" t="s">
        <v>528</v>
      </c>
      <c r="C17" s="682">
        <v>0</v>
      </c>
      <c r="D17" s="702"/>
      <c r="E17" s="20"/>
      <c r="G17" s="563"/>
    </row>
    <row r="18" spans="1:7">
      <c r="A18" s="673">
        <v>6</v>
      </c>
      <c r="B18" s="713" t="s">
        <v>529</v>
      </c>
      <c r="C18" s="690">
        <f>SUM(C19:C20)</f>
        <v>2637725882.8400002</v>
      </c>
      <c r="D18" s="702"/>
      <c r="E18" s="20"/>
      <c r="G18" s="563"/>
    </row>
    <row r="19" spans="1:7">
      <c r="A19" s="673">
        <v>6.1</v>
      </c>
      <c r="B19" s="693" t="s">
        <v>454</v>
      </c>
      <c r="C19" s="712">
        <v>142907156.88</v>
      </c>
      <c r="D19" s="702"/>
      <c r="E19" s="20"/>
      <c r="G19" s="563"/>
    </row>
    <row r="20" spans="1:7">
      <c r="A20" s="673">
        <v>6.2</v>
      </c>
      <c r="B20" s="693" t="s">
        <v>528</v>
      </c>
      <c r="C20" s="712">
        <v>2494818725.96</v>
      </c>
      <c r="D20" s="702"/>
      <c r="E20" s="20"/>
      <c r="G20" s="563"/>
    </row>
    <row r="21" spans="1:7">
      <c r="A21" s="673">
        <v>7</v>
      </c>
      <c r="B21" s="716" t="s">
        <v>530</v>
      </c>
      <c r="C21" s="714">
        <v>24859354.66</v>
      </c>
      <c r="D21" s="702" t="s">
        <v>729</v>
      </c>
      <c r="E21" s="20"/>
      <c r="G21" s="563"/>
    </row>
    <row r="22" spans="1:7">
      <c r="A22" s="673">
        <v>8</v>
      </c>
      <c r="B22" s="716" t="s">
        <v>531</v>
      </c>
      <c r="C22" s="690">
        <v>603813.08847110055</v>
      </c>
      <c r="D22" s="702"/>
      <c r="E22" s="20"/>
      <c r="G22" s="563"/>
    </row>
    <row r="23" spans="1:7">
      <c r="A23" s="673">
        <v>9</v>
      </c>
      <c r="B23" s="695" t="s">
        <v>532</v>
      </c>
      <c r="C23" s="690">
        <f>SUM(C24:C25)</f>
        <v>112451471.18000001</v>
      </c>
      <c r="D23" s="704"/>
      <c r="E23" s="20"/>
      <c r="G23" s="563"/>
    </row>
    <row r="24" spans="1:7">
      <c r="A24" s="673">
        <v>9.1</v>
      </c>
      <c r="B24" s="694" t="s">
        <v>533</v>
      </c>
      <c r="C24" s="682">
        <v>112451471.18000001</v>
      </c>
      <c r="D24" s="705"/>
      <c r="E24" s="20"/>
      <c r="G24" s="563"/>
    </row>
    <row r="25" spans="1:7">
      <c r="A25" s="673">
        <v>9.1999999999999993</v>
      </c>
      <c r="B25" s="694" t="s">
        <v>534</v>
      </c>
      <c r="C25" s="684">
        <v>0</v>
      </c>
      <c r="D25" s="706"/>
      <c r="E25" s="19"/>
      <c r="G25" s="563"/>
    </row>
    <row r="26" spans="1:7">
      <c r="A26" s="673">
        <v>10</v>
      </c>
      <c r="B26" s="695" t="s">
        <v>36</v>
      </c>
      <c r="C26" s="690">
        <f>SUM(C27:C28)</f>
        <v>11991333.850000001</v>
      </c>
      <c r="D26" s="706"/>
      <c r="E26" s="20"/>
      <c r="G26" s="563"/>
    </row>
    <row r="27" spans="1:7">
      <c r="A27" s="673">
        <v>10.1</v>
      </c>
      <c r="B27" s="694" t="s">
        <v>535</v>
      </c>
      <c r="C27" s="682">
        <v>0</v>
      </c>
      <c r="D27" s="702"/>
      <c r="E27" s="20"/>
      <c r="G27" s="563"/>
    </row>
    <row r="28" spans="1:7">
      <c r="A28" s="673">
        <v>10.199999999999999</v>
      </c>
      <c r="B28" s="694" t="s">
        <v>536</v>
      </c>
      <c r="C28" s="682">
        <v>11991333.850000001</v>
      </c>
      <c r="D28" s="707" t="s">
        <v>686</v>
      </c>
      <c r="E28" s="20"/>
      <c r="G28" s="563"/>
    </row>
    <row r="29" spans="1:7">
      <c r="A29" s="673">
        <v>11</v>
      </c>
      <c r="B29" s="695" t="s">
        <v>537</v>
      </c>
      <c r="C29" s="690">
        <f>SUM(C30:C31)</f>
        <v>33953.870000000003</v>
      </c>
      <c r="D29" s="702"/>
      <c r="E29" s="20"/>
      <c r="G29" s="563"/>
    </row>
    <row r="30" spans="1:7">
      <c r="A30" s="673">
        <v>11.1</v>
      </c>
      <c r="B30" s="694" t="s">
        <v>538</v>
      </c>
      <c r="C30" s="682">
        <v>33953.870000000003</v>
      </c>
      <c r="D30" s="702"/>
      <c r="E30" s="20"/>
      <c r="G30" s="563"/>
    </row>
    <row r="31" spans="1:7">
      <c r="A31" s="673">
        <v>11.2</v>
      </c>
      <c r="B31" s="694" t="s">
        <v>539</v>
      </c>
      <c r="C31" s="682">
        <v>0</v>
      </c>
      <c r="D31" s="702"/>
      <c r="E31" s="20"/>
      <c r="G31" s="563"/>
    </row>
    <row r="32" spans="1:7">
      <c r="A32" s="673">
        <v>13</v>
      </c>
      <c r="B32" s="695" t="s">
        <v>99</v>
      </c>
      <c r="C32" s="690">
        <v>38275300.799999997</v>
      </c>
      <c r="D32" s="702"/>
      <c r="E32" s="20"/>
      <c r="G32" s="563"/>
    </row>
    <row r="33" spans="1:7">
      <c r="A33" s="673">
        <v>13.1</v>
      </c>
      <c r="B33" s="678" t="s">
        <v>540</v>
      </c>
      <c r="C33" s="682">
        <v>18235138.07</v>
      </c>
      <c r="D33" s="702"/>
      <c r="E33" s="20"/>
      <c r="G33" s="563"/>
    </row>
    <row r="34" spans="1:7">
      <c r="A34" s="673">
        <v>13.2</v>
      </c>
      <c r="B34" s="678" t="s">
        <v>541</v>
      </c>
      <c r="C34" s="682"/>
      <c r="D34" s="705"/>
      <c r="E34" s="20"/>
      <c r="G34" s="563"/>
    </row>
    <row r="35" spans="1:7">
      <c r="A35" s="673">
        <v>14</v>
      </c>
      <c r="B35" s="679" t="s">
        <v>542</v>
      </c>
      <c r="C35" s="690">
        <f>SUM(C6,C10,C12,C13,C14,C18,C21,C22,C23,C26,C29,C32)</f>
        <v>3527553346.0314708</v>
      </c>
      <c r="D35" s="705"/>
      <c r="E35" s="20"/>
      <c r="G35" s="563"/>
    </row>
    <row r="36" spans="1:7">
      <c r="A36" s="673"/>
      <c r="B36" s="680" t="s">
        <v>104</v>
      </c>
      <c r="C36" s="717"/>
      <c r="D36" s="708"/>
      <c r="E36" s="20"/>
      <c r="G36" s="563"/>
    </row>
    <row r="37" spans="1:7">
      <c r="A37" s="673">
        <v>15</v>
      </c>
      <c r="B37" s="716" t="s">
        <v>543</v>
      </c>
      <c r="C37" s="684"/>
      <c r="D37" s="706"/>
      <c r="E37" s="19"/>
      <c r="G37" s="563"/>
    </row>
    <row r="38" spans="1:7">
      <c r="A38" s="673">
        <v>15.1</v>
      </c>
      <c r="B38" s="677" t="s">
        <v>523</v>
      </c>
      <c r="C38" s="682"/>
      <c r="D38" s="702"/>
      <c r="E38" s="20"/>
      <c r="G38" s="563"/>
    </row>
    <row r="39" spans="1:7" ht="21">
      <c r="A39" s="673">
        <v>16</v>
      </c>
      <c r="B39" s="716" t="s">
        <v>544</v>
      </c>
      <c r="C39" s="690"/>
      <c r="D39" s="702"/>
      <c r="E39" s="20"/>
      <c r="G39" s="563"/>
    </row>
    <row r="40" spans="1:7">
      <c r="A40" s="673">
        <v>17</v>
      </c>
      <c r="B40" s="716" t="s">
        <v>545</v>
      </c>
      <c r="C40" s="690">
        <f>SUM(C41:C44)</f>
        <v>2875057787.2579985</v>
      </c>
      <c r="D40" s="702"/>
      <c r="E40" s="20"/>
      <c r="G40" s="563"/>
    </row>
    <row r="41" spans="1:7">
      <c r="A41" s="673">
        <v>17.100000000000001</v>
      </c>
      <c r="B41" s="681" t="s">
        <v>546</v>
      </c>
      <c r="C41" s="682">
        <v>2304352825.3979988</v>
      </c>
      <c r="D41" s="702"/>
      <c r="E41" s="20"/>
      <c r="G41" s="563"/>
    </row>
    <row r="42" spans="1:7">
      <c r="A42" s="673">
        <v>17.2</v>
      </c>
      <c r="B42" s="675" t="s">
        <v>100</v>
      </c>
      <c r="C42" s="682">
        <v>554734750.49000001</v>
      </c>
      <c r="D42" s="705"/>
      <c r="E42" s="20"/>
      <c r="G42" s="563"/>
    </row>
    <row r="43" spans="1:7">
      <c r="A43" s="673">
        <v>17.3</v>
      </c>
      <c r="B43" s="681" t="s">
        <v>547</v>
      </c>
      <c r="C43" s="682">
        <v>0</v>
      </c>
      <c r="D43" s="709"/>
      <c r="E43" s="20"/>
      <c r="G43" s="563"/>
    </row>
    <row r="44" spans="1:7">
      <c r="A44" s="673">
        <v>17.399999999999999</v>
      </c>
      <c r="B44" s="681" t="s">
        <v>548</v>
      </c>
      <c r="C44" s="682">
        <v>15970211.370000001</v>
      </c>
      <c r="D44" s="709"/>
      <c r="E44" s="20"/>
      <c r="G44" s="563"/>
    </row>
    <row r="45" spans="1:7">
      <c r="A45" s="673">
        <v>18</v>
      </c>
      <c r="B45" s="683" t="s">
        <v>549</v>
      </c>
      <c r="C45" s="684">
        <v>1857238.95</v>
      </c>
      <c r="D45" s="710"/>
      <c r="E45" s="19"/>
      <c r="G45" s="563"/>
    </row>
    <row r="46" spans="1:7">
      <c r="A46" s="673">
        <v>19</v>
      </c>
      <c r="B46" s="683" t="s">
        <v>550</v>
      </c>
      <c r="C46" s="685">
        <f>SUM(C47:C48)</f>
        <v>15372969.92</v>
      </c>
      <c r="D46" s="711"/>
      <c r="G46" s="563"/>
    </row>
    <row r="47" spans="1:7">
      <c r="A47" s="673">
        <v>19.100000000000001</v>
      </c>
      <c r="B47" s="687" t="s">
        <v>551</v>
      </c>
      <c r="C47" s="688">
        <v>15221928.34</v>
      </c>
      <c r="D47" s="711"/>
      <c r="G47" s="563"/>
    </row>
    <row r="48" spans="1:7">
      <c r="A48" s="673">
        <v>19.2</v>
      </c>
      <c r="B48" s="687" t="s">
        <v>552</v>
      </c>
      <c r="C48" s="688">
        <v>151041.57999999999</v>
      </c>
      <c r="D48" s="711"/>
      <c r="G48" s="563"/>
    </row>
    <row r="49" spans="1:7">
      <c r="A49" s="673">
        <v>20</v>
      </c>
      <c r="B49" s="679" t="s">
        <v>101</v>
      </c>
      <c r="C49" s="685">
        <v>106383277.11000001</v>
      </c>
      <c r="D49" s="702" t="s">
        <v>730</v>
      </c>
      <c r="G49" s="563"/>
    </row>
    <row r="50" spans="1:7">
      <c r="A50" s="673">
        <v>21</v>
      </c>
      <c r="B50" s="676" t="s">
        <v>89</v>
      </c>
      <c r="C50" s="685">
        <v>25579819.050000001</v>
      </c>
      <c r="D50" s="702"/>
      <c r="G50" s="563"/>
    </row>
    <row r="51" spans="1:7">
      <c r="A51" s="673">
        <v>21.1</v>
      </c>
      <c r="B51" s="675" t="s">
        <v>553</v>
      </c>
      <c r="C51" s="688">
        <v>0</v>
      </c>
      <c r="D51" s="702"/>
      <c r="G51" s="563"/>
    </row>
    <row r="52" spans="1:7">
      <c r="A52" s="673">
        <v>22</v>
      </c>
      <c r="B52" s="679" t="s">
        <v>554</v>
      </c>
      <c r="C52" s="685">
        <f>SUM(C37,C39,C40,C45,C46,C49,C50)</f>
        <v>3024251092.2879987</v>
      </c>
      <c r="D52" s="702"/>
      <c r="G52" s="563"/>
    </row>
    <row r="53" spans="1:7">
      <c r="A53" s="673"/>
      <c r="B53" s="680" t="s">
        <v>555</v>
      </c>
      <c r="C53" s="689">
        <v>0</v>
      </c>
      <c r="D53" s="702"/>
      <c r="G53" s="563"/>
    </row>
    <row r="54" spans="1:7">
      <c r="A54" s="673">
        <v>23</v>
      </c>
      <c r="B54" s="679" t="s">
        <v>105</v>
      </c>
      <c r="C54" s="690">
        <v>17091531</v>
      </c>
      <c r="D54" s="702" t="s">
        <v>731</v>
      </c>
      <c r="G54" s="563"/>
    </row>
    <row r="55" spans="1:7">
      <c r="A55" s="673">
        <v>24</v>
      </c>
      <c r="B55" s="679" t="s">
        <v>556</v>
      </c>
      <c r="C55" s="690">
        <v>0</v>
      </c>
      <c r="D55" s="702"/>
      <c r="G55" s="563"/>
    </row>
    <row r="56" spans="1:7">
      <c r="A56" s="673">
        <v>25</v>
      </c>
      <c r="B56" s="691" t="s">
        <v>102</v>
      </c>
      <c r="C56" s="690">
        <v>101066231.76000001</v>
      </c>
      <c r="D56" s="702" t="s">
        <v>732</v>
      </c>
      <c r="G56" s="563"/>
    </row>
    <row r="57" spans="1:7">
      <c r="A57" s="673">
        <v>26</v>
      </c>
      <c r="B57" s="683" t="s">
        <v>557</v>
      </c>
      <c r="C57" s="690">
        <v>0</v>
      </c>
      <c r="D57" s="702"/>
      <c r="G57" s="563"/>
    </row>
    <row r="58" spans="1:7">
      <c r="A58" s="673">
        <v>27</v>
      </c>
      <c r="B58" s="683" t="s">
        <v>558</v>
      </c>
      <c r="C58" s="690">
        <f>SUM(C59:C60)</f>
        <v>0</v>
      </c>
      <c r="D58" s="702"/>
      <c r="G58" s="563"/>
    </row>
    <row r="59" spans="1:7">
      <c r="A59" s="673">
        <v>27.1</v>
      </c>
      <c r="B59" s="692" t="s">
        <v>559</v>
      </c>
      <c r="C59" s="682">
        <v>0</v>
      </c>
      <c r="D59" s="702"/>
      <c r="G59" s="563"/>
    </row>
    <row r="60" spans="1:7">
      <c r="A60" s="673">
        <v>27.2</v>
      </c>
      <c r="B60" s="681" t="s">
        <v>560</v>
      </c>
      <c r="C60" s="682">
        <v>0</v>
      </c>
      <c r="D60" s="702"/>
      <c r="G60" s="563"/>
    </row>
    <row r="61" spans="1:7">
      <c r="A61" s="673">
        <v>28</v>
      </c>
      <c r="B61" s="676" t="s">
        <v>561</v>
      </c>
      <c r="C61" s="690">
        <v>2606149.35</v>
      </c>
      <c r="D61" s="702" t="s">
        <v>733</v>
      </c>
      <c r="G61" s="563"/>
    </row>
    <row r="62" spans="1:7">
      <c r="A62" s="673">
        <v>29</v>
      </c>
      <c r="B62" s="683" t="s">
        <v>562</v>
      </c>
      <c r="C62" s="690">
        <f>SUM(C63:C65)</f>
        <v>11085300.91</v>
      </c>
      <c r="D62" s="702" t="s">
        <v>734</v>
      </c>
      <c r="G62" s="563"/>
    </row>
    <row r="63" spans="1:7">
      <c r="A63" s="673">
        <v>29.1</v>
      </c>
      <c r="B63" s="693" t="s">
        <v>563</v>
      </c>
      <c r="C63" s="682">
        <v>10870260.66</v>
      </c>
      <c r="D63" s="702"/>
      <c r="G63" s="563"/>
    </row>
    <row r="64" spans="1:7" ht="24" customHeight="1">
      <c r="A64" s="673">
        <v>29.2</v>
      </c>
      <c r="B64" s="692" t="s">
        <v>564</v>
      </c>
      <c r="C64" s="682">
        <v>0</v>
      </c>
      <c r="D64" s="702"/>
      <c r="G64" s="563"/>
    </row>
    <row r="65" spans="1:7" ht="21.95" customHeight="1">
      <c r="A65" s="673">
        <v>29.3</v>
      </c>
      <c r="B65" s="694" t="s">
        <v>565</v>
      </c>
      <c r="C65" s="682">
        <v>215040.25</v>
      </c>
      <c r="D65" s="702"/>
      <c r="G65" s="563"/>
    </row>
    <row r="66" spans="1:7">
      <c r="A66" s="673">
        <v>30</v>
      </c>
      <c r="B66" s="695" t="s">
        <v>103</v>
      </c>
      <c r="C66" s="690">
        <v>371453040.93000001</v>
      </c>
      <c r="D66" s="106" t="s">
        <v>735</v>
      </c>
      <c r="G66" s="563"/>
    </row>
    <row r="67" spans="1:7">
      <c r="A67" s="673">
        <v>31</v>
      </c>
      <c r="B67" s="696" t="s">
        <v>566</v>
      </c>
      <c r="C67" s="690">
        <f>SUM(C54,C55,C56,C57,C58,C61,C62,C66)</f>
        <v>503302253.94999999</v>
      </c>
      <c r="D67" s="686"/>
      <c r="G67" s="563"/>
    </row>
    <row r="68" spans="1:7" ht="16.5" thickBot="1">
      <c r="A68" s="697">
        <v>32</v>
      </c>
      <c r="B68" s="698" t="s">
        <v>567</v>
      </c>
      <c r="C68" s="699">
        <f>SUM(C52,C67)</f>
        <v>3527553346.2379985</v>
      </c>
      <c r="D68" s="700"/>
      <c r="G68" s="563"/>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90" zoomScaleNormal="90" workbookViewId="0">
      <pane xSplit="2" ySplit="7" topLeftCell="M8" activePane="bottomRight" state="frozen"/>
      <selection activeCell="J39" sqref="J38:J39"/>
      <selection pane="topRight" activeCell="J39" sqref="J38:J39"/>
      <selection pane="bottomLeft" activeCell="J39" sqref="J38:J39"/>
      <selection pane="bottomRight" activeCell="S33" sqref="S33"/>
    </sheetView>
  </sheetViews>
  <sheetFormatPr defaultColWidth="9.140625" defaultRowHeight="12.75"/>
  <cols>
    <col min="1" max="1" width="10.5703125" style="15" bestFit="1" customWidth="1"/>
    <col min="2" max="2" width="97" style="15" bestFit="1" customWidth="1"/>
    <col min="3" max="18" width="16.5703125" style="15" customWidth="1"/>
    <col min="19" max="19" width="31.5703125" style="15" bestFit="1" customWidth="1"/>
    <col min="20" max="16384" width="9.140625" style="25"/>
  </cols>
  <sheetData>
    <row r="1" spans="1:21">
      <c r="A1" s="15" t="s">
        <v>108</v>
      </c>
      <c r="B1" s="593" t="str">
        <f>Info!C2</f>
        <v>სს "ბაზისბანკი"</v>
      </c>
    </row>
    <row r="2" spans="1:21">
      <c r="A2" s="15" t="s">
        <v>109</v>
      </c>
      <c r="B2" s="574">
        <f>'1. key ratios'!B2</f>
        <v>45291</v>
      </c>
    </row>
    <row r="4" spans="1:21" ht="26.25" thickBot="1">
      <c r="A4" s="49" t="s">
        <v>196</v>
      </c>
      <c r="B4" s="192" t="s">
        <v>215</v>
      </c>
    </row>
    <row r="5" spans="1:21">
      <c r="A5" s="96"/>
      <c r="B5" s="98"/>
      <c r="C5" s="90" t="s">
        <v>0</v>
      </c>
      <c r="D5" s="90" t="s">
        <v>1</v>
      </c>
      <c r="E5" s="90" t="s">
        <v>2</v>
      </c>
      <c r="F5" s="90" t="s">
        <v>3</v>
      </c>
      <c r="G5" s="90" t="s">
        <v>4</v>
      </c>
      <c r="H5" s="90" t="s">
        <v>5</v>
      </c>
      <c r="I5" s="90" t="s">
        <v>145</v>
      </c>
      <c r="J5" s="90" t="s">
        <v>146</v>
      </c>
      <c r="K5" s="90" t="s">
        <v>147</v>
      </c>
      <c r="L5" s="90" t="s">
        <v>148</v>
      </c>
      <c r="M5" s="90" t="s">
        <v>149</v>
      </c>
      <c r="N5" s="90" t="s">
        <v>150</v>
      </c>
      <c r="O5" s="90" t="s">
        <v>202</v>
      </c>
      <c r="P5" s="90" t="s">
        <v>203</v>
      </c>
      <c r="Q5" s="90" t="s">
        <v>204</v>
      </c>
      <c r="R5" s="187" t="s">
        <v>205</v>
      </c>
      <c r="S5" s="91" t="s">
        <v>206</v>
      </c>
    </row>
    <row r="6" spans="1:21" ht="46.5" customHeight="1">
      <c r="A6" s="110"/>
      <c r="B6" s="797" t="s">
        <v>207</v>
      </c>
      <c r="C6" s="795">
        <v>0</v>
      </c>
      <c r="D6" s="796"/>
      <c r="E6" s="795">
        <v>0.2</v>
      </c>
      <c r="F6" s="796"/>
      <c r="G6" s="795">
        <v>0.35</v>
      </c>
      <c r="H6" s="796"/>
      <c r="I6" s="795">
        <v>0.5</v>
      </c>
      <c r="J6" s="796"/>
      <c r="K6" s="795">
        <v>0.75</v>
      </c>
      <c r="L6" s="796"/>
      <c r="M6" s="795">
        <v>1</v>
      </c>
      <c r="N6" s="796"/>
      <c r="O6" s="795">
        <v>1.5</v>
      </c>
      <c r="P6" s="796"/>
      <c r="Q6" s="795">
        <v>2.5</v>
      </c>
      <c r="R6" s="796"/>
      <c r="S6" s="793" t="s">
        <v>156</v>
      </c>
    </row>
    <row r="7" spans="1:21">
      <c r="A7" s="110"/>
      <c r="B7" s="798"/>
      <c r="C7" s="191" t="s">
        <v>200</v>
      </c>
      <c r="D7" s="191" t="s">
        <v>201</v>
      </c>
      <c r="E7" s="191" t="s">
        <v>200</v>
      </c>
      <c r="F7" s="191" t="s">
        <v>201</v>
      </c>
      <c r="G7" s="191" t="s">
        <v>200</v>
      </c>
      <c r="H7" s="191" t="s">
        <v>201</v>
      </c>
      <c r="I7" s="191" t="s">
        <v>200</v>
      </c>
      <c r="J7" s="191" t="s">
        <v>201</v>
      </c>
      <c r="K7" s="191" t="s">
        <v>200</v>
      </c>
      <c r="L7" s="191" t="s">
        <v>201</v>
      </c>
      <c r="M7" s="191" t="s">
        <v>200</v>
      </c>
      <c r="N7" s="191" t="s">
        <v>201</v>
      </c>
      <c r="O7" s="191" t="s">
        <v>200</v>
      </c>
      <c r="P7" s="191" t="s">
        <v>201</v>
      </c>
      <c r="Q7" s="191" t="s">
        <v>200</v>
      </c>
      <c r="R7" s="191" t="s">
        <v>201</v>
      </c>
      <c r="S7" s="794"/>
    </row>
    <row r="8" spans="1:21" s="113" customFormat="1">
      <c r="A8" s="94">
        <v>1</v>
      </c>
      <c r="B8" s="131" t="s">
        <v>134</v>
      </c>
      <c r="C8" s="718">
        <v>378177626.17019999</v>
      </c>
      <c r="D8" s="718">
        <v>0</v>
      </c>
      <c r="E8" s="718">
        <v>0</v>
      </c>
      <c r="F8" s="719">
        <v>0</v>
      </c>
      <c r="G8" s="718">
        <v>0</v>
      </c>
      <c r="H8" s="718">
        <v>0</v>
      </c>
      <c r="I8" s="718">
        <v>0</v>
      </c>
      <c r="J8" s="718">
        <v>0</v>
      </c>
      <c r="K8" s="718">
        <v>0</v>
      </c>
      <c r="L8" s="718">
        <v>0</v>
      </c>
      <c r="M8" s="718">
        <v>184600807.80560002</v>
      </c>
      <c r="N8" s="718">
        <v>0</v>
      </c>
      <c r="O8" s="718">
        <v>0</v>
      </c>
      <c r="P8" s="718">
        <v>0</v>
      </c>
      <c r="Q8" s="718">
        <v>0</v>
      </c>
      <c r="R8" s="719">
        <v>0</v>
      </c>
      <c r="S8" s="720">
        <f>$C$6*SUM(C8:D8)+$E$6*SUM(E8:F8)+$G$6*SUM(G8:H8)+$I$6*SUM(I8:J8)+$K$6*SUM(K8:L8)+$M$6*SUM(M8:N8)+$O$6*SUM(O8:P8)+$Q$6*SUM(Q8:R8)</f>
        <v>184600807.80560002</v>
      </c>
      <c r="U8" s="590"/>
    </row>
    <row r="9" spans="1:21" s="113" customFormat="1">
      <c r="A9" s="94">
        <v>2</v>
      </c>
      <c r="B9" s="131" t="s">
        <v>135</v>
      </c>
      <c r="C9" s="718">
        <v>0</v>
      </c>
      <c r="D9" s="718">
        <v>0</v>
      </c>
      <c r="E9" s="718">
        <v>0</v>
      </c>
      <c r="F9" s="718">
        <v>0</v>
      </c>
      <c r="G9" s="718">
        <v>0</v>
      </c>
      <c r="H9" s="718">
        <v>0</v>
      </c>
      <c r="I9" s="718">
        <v>0</v>
      </c>
      <c r="J9" s="718">
        <v>0</v>
      </c>
      <c r="K9" s="718">
        <v>0</v>
      </c>
      <c r="L9" s="718">
        <v>0</v>
      </c>
      <c r="M9" s="718">
        <v>0</v>
      </c>
      <c r="N9" s="718">
        <v>0</v>
      </c>
      <c r="O9" s="718">
        <v>0</v>
      </c>
      <c r="P9" s="718">
        <v>0</v>
      </c>
      <c r="Q9" s="718">
        <v>0</v>
      </c>
      <c r="R9" s="719">
        <v>0</v>
      </c>
      <c r="S9" s="720">
        <f t="shared" ref="S9:S21" si="0">$C$6*SUM(C9:D9)+$E$6*SUM(E9:F9)+$G$6*SUM(G9:H9)+$I$6*SUM(I9:J9)+$K$6*SUM(K9:L9)+$M$6*SUM(M9:N9)+$O$6*SUM(O9:P9)+$Q$6*SUM(Q9:R9)</f>
        <v>0</v>
      </c>
      <c r="U9" s="590"/>
    </row>
    <row r="10" spans="1:21" s="113" customFormat="1">
      <c r="A10" s="94">
        <v>3</v>
      </c>
      <c r="B10" s="131" t="s">
        <v>136</v>
      </c>
      <c r="C10" s="718">
        <v>0</v>
      </c>
      <c r="D10" s="718">
        <v>0</v>
      </c>
      <c r="E10" s="718">
        <v>0</v>
      </c>
      <c r="F10" s="718">
        <v>0</v>
      </c>
      <c r="G10" s="718">
        <v>0</v>
      </c>
      <c r="H10" s="718">
        <v>0</v>
      </c>
      <c r="I10" s="718">
        <v>0</v>
      </c>
      <c r="J10" s="718">
        <v>0</v>
      </c>
      <c r="K10" s="718">
        <v>0</v>
      </c>
      <c r="L10" s="718">
        <v>3724.0374000000002</v>
      </c>
      <c r="M10" s="718">
        <v>29536899.9067</v>
      </c>
      <c r="N10" s="718">
        <v>5855304.0089999996</v>
      </c>
      <c r="O10" s="718">
        <v>0</v>
      </c>
      <c r="P10" s="718">
        <v>0</v>
      </c>
      <c r="Q10" s="718">
        <v>0</v>
      </c>
      <c r="R10" s="719">
        <v>0</v>
      </c>
      <c r="S10" s="720">
        <f t="shared" si="0"/>
        <v>35394996.943750001</v>
      </c>
      <c r="U10" s="590"/>
    </row>
    <row r="11" spans="1:21" s="113" customFormat="1">
      <c r="A11" s="94">
        <v>4</v>
      </c>
      <c r="B11" s="131" t="s">
        <v>137</v>
      </c>
      <c r="C11" s="718">
        <v>0</v>
      </c>
      <c r="D11" s="718">
        <v>0</v>
      </c>
      <c r="E11" s="718">
        <v>0</v>
      </c>
      <c r="F11" s="718">
        <v>0</v>
      </c>
      <c r="G11" s="718">
        <v>0</v>
      </c>
      <c r="H11" s="718">
        <v>0</v>
      </c>
      <c r="I11" s="718">
        <v>0</v>
      </c>
      <c r="J11" s="718">
        <v>0</v>
      </c>
      <c r="K11" s="718">
        <v>0</v>
      </c>
      <c r="L11" s="718">
        <v>0</v>
      </c>
      <c r="M11" s="718">
        <v>0</v>
      </c>
      <c r="N11" s="718">
        <v>0</v>
      </c>
      <c r="O11" s="718">
        <v>0</v>
      </c>
      <c r="P11" s="718">
        <v>0</v>
      </c>
      <c r="Q11" s="718">
        <v>0</v>
      </c>
      <c r="R11" s="719">
        <v>0</v>
      </c>
      <c r="S11" s="720">
        <f t="shared" si="0"/>
        <v>0</v>
      </c>
      <c r="U11" s="590"/>
    </row>
    <row r="12" spans="1:21" s="113" customFormat="1">
      <c r="A12" s="94">
        <v>5</v>
      </c>
      <c r="B12" s="131" t="s">
        <v>697</v>
      </c>
      <c r="C12" s="718">
        <v>0</v>
      </c>
      <c r="D12" s="718">
        <v>0</v>
      </c>
      <c r="E12" s="718">
        <v>0</v>
      </c>
      <c r="F12" s="718">
        <v>0</v>
      </c>
      <c r="G12" s="718">
        <v>0</v>
      </c>
      <c r="H12" s="718">
        <v>0</v>
      </c>
      <c r="I12" s="718">
        <v>0</v>
      </c>
      <c r="J12" s="718">
        <v>0</v>
      </c>
      <c r="K12" s="718">
        <v>0</v>
      </c>
      <c r="L12" s="718">
        <v>0</v>
      </c>
      <c r="M12" s="718">
        <v>0</v>
      </c>
      <c r="N12" s="718">
        <v>0</v>
      </c>
      <c r="O12" s="718">
        <v>0</v>
      </c>
      <c r="P12" s="718">
        <v>0</v>
      </c>
      <c r="Q12" s="718">
        <v>0</v>
      </c>
      <c r="R12" s="719">
        <v>0</v>
      </c>
      <c r="S12" s="720">
        <f t="shared" si="0"/>
        <v>0</v>
      </c>
      <c r="U12" s="590"/>
    </row>
    <row r="13" spans="1:21" s="113" customFormat="1">
      <c r="A13" s="94">
        <v>6</v>
      </c>
      <c r="B13" s="131" t="s">
        <v>138</v>
      </c>
      <c r="C13" s="718">
        <v>0</v>
      </c>
      <c r="D13" s="718">
        <v>0</v>
      </c>
      <c r="E13" s="718">
        <v>147214378.60259998</v>
      </c>
      <c r="F13" s="718">
        <v>0</v>
      </c>
      <c r="G13" s="718">
        <v>0</v>
      </c>
      <c r="H13" s="718">
        <v>0</v>
      </c>
      <c r="I13" s="718">
        <v>11730453.612500001</v>
      </c>
      <c r="J13" s="718">
        <v>0</v>
      </c>
      <c r="K13" s="718">
        <v>0</v>
      </c>
      <c r="L13" s="718">
        <v>0</v>
      </c>
      <c r="M13" s="718">
        <v>1504062.6868</v>
      </c>
      <c r="N13" s="718">
        <v>0</v>
      </c>
      <c r="O13" s="718">
        <v>1206859.3614000001</v>
      </c>
      <c r="P13" s="718">
        <v>0</v>
      </c>
      <c r="Q13" s="718">
        <v>0</v>
      </c>
      <c r="R13" s="719">
        <v>0</v>
      </c>
      <c r="S13" s="720">
        <f t="shared" si="0"/>
        <v>38622454.255669996</v>
      </c>
      <c r="U13" s="590"/>
    </row>
    <row r="14" spans="1:21" s="113" customFormat="1">
      <c r="A14" s="94">
        <v>7</v>
      </c>
      <c r="B14" s="131" t="s">
        <v>71</v>
      </c>
      <c r="C14" s="718">
        <v>0</v>
      </c>
      <c r="D14" s="718">
        <v>0</v>
      </c>
      <c r="E14" s="718">
        <v>0</v>
      </c>
      <c r="F14" s="718">
        <v>0</v>
      </c>
      <c r="G14" s="718">
        <v>0</v>
      </c>
      <c r="H14" s="718">
        <v>0</v>
      </c>
      <c r="I14" s="718">
        <v>0</v>
      </c>
      <c r="J14" s="718">
        <v>0</v>
      </c>
      <c r="K14" s="718">
        <v>0</v>
      </c>
      <c r="L14" s="718">
        <v>0</v>
      </c>
      <c r="M14" s="718">
        <v>1409514371.6201</v>
      </c>
      <c r="N14" s="718">
        <v>281988356.0893802</v>
      </c>
      <c r="O14" s="718">
        <v>0</v>
      </c>
      <c r="P14" s="718">
        <v>0</v>
      </c>
      <c r="Q14" s="718">
        <v>0</v>
      </c>
      <c r="R14" s="719">
        <v>0</v>
      </c>
      <c r="S14" s="720">
        <f t="shared" si="0"/>
        <v>1691502727.7094803</v>
      </c>
      <c r="U14" s="590"/>
    </row>
    <row r="15" spans="1:21" s="113" customFormat="1">
      <c r="A15" s="94">
        <v>8</v>
      </c>
      <c r="B15" s="131" t="s">
        <v>72</v>
      </c>
      <c r="C15" s="718">
        <v>0</v>
      </c>
      <c r="D15" s="718">
        <v>0</v>
      </c>
      <c r="E15" s="718">
        <v>0</v>
      </c>
      <c r="F15" s="718">
        <v>0</v>
      </c>
      <c r="G15" s="718">
        <v>0</v>
      </c>
      <c r="H15" s="718">
        <v>0</v>
      </c>
      <c r="I15" s="718">
        <v>0</v>
      </c>
      <c r="J15" s="718">
        <v>0</v>
      </c>
      <c r="K15" s="718">
        <v>408774567.81376415</v>
      </c>
      <c r="L15" s="718">
        <v>9582096.0831499454</v>
      </c>
      <c r="M15" s="718">
        <v>4457614.9080709908</v>
      </c>
      <c r="N15" s="718">
        <v>657254.27640000009</v>
      </c>
      <c r="O15" s="718">
        <v>0</v>
      </c>
      <c r="P15" s="718">
        <v>0</v>
      </c>
      <c r="Q15" s="718">
        <v>0</v>
      </c>
      <c r="R15" s="719">
        <v>0</v>
      </c>
      <c r="S15" s="720">
        <f t="shared" si="0"/>
        <v>318882367.10715663</v>
      </c>
      <c r="U15" s="590"/>
    </row>
    <row r="16" spans="1:21" s="113" customFormat="1">
      <c r="A16" s="94">
        <v>9</v>
      </c>
      <c r="B16" s="131" t="s">
        <v>698</v>
      </c>
      <c r="C16" s="718">
        <v>0</v>
      </c>
      <c r="D16" s="718">
        <v>0</v>
      </c>
      <c r="E16" s="718">
        <v>0</v>
      </c>
      <c r="F16" s="718">
        <v>0</v>
      </c>
      <c r="G16" s="718">
        <v>307312292.75974131</v>
      </c>
      <c r="H16" s="718">
        <v>243110.17230999985</v>
      </c>
      <c r="I16" s="718">
        <v>0</v>
      </c>
      <c r="J16" s="718">
        <v>0</v>
      </c>
      <c r="K16" s="718">
        <v>0</v>
      </c>
      <c r="L16" s="718">
        <v>99970.18024999999</v>
      </c>
      <c r="M16" s="718">
        <v>32499223.751776449</v>
      </c>
      <c r="N16" s="718">
        <v>0</v>
      </c>
      <c r="O16" s="718">
        <v>0</v>
      </c>
      <c r="P16" s="718">
        <v>0</v>
      </c>
      <c r="Q16" s="718">
        <v>0</v>
      </c>
      <c r="R16" s="719">
        <v>0</v>
      </c>
      <c r="S16" s="720">
        <f t="shared" si="0"/>
        <v>140218592.4131819</v>
      </c>
      <c r="U16" s="590"/>
    </row>
    <row r="17" spans="1:21" s="113" customFormat="1">
      <c r="A17" s="94">
        <v>10</v>
      </c>
      <c r="B17" s="131" t="s">
        <v>67</v>
      </c>
      <c r="C17" s="718">
        <v>0</v>
      </c>
      <c r="D17" s="718">
        <v>0</v>
      </c>
      <c r="E17" s="718">
        <v>0</v>
      </c>
      <c r="F17" s="718">
        <v>0</v>
      </c>
      <c r="G17" s="718">
        <v>0</v>
      </c>
      <c r="H17" s="718">
        <v>0</v>
      </c>
      <c r="I17" s="718">
        <v>4604115.1722674062</v>
      </c>
      <c r="J17" s="718">
        <v>0</v>
      </c>
      <c r="K17" s="718">
        <v>0</v>
      </c>
      <c r="L17" s="718">
        <v>0</v>
      </c>
      <c r="M17" s="718">
        <v>18859710.552356344</v>
      </c>
      <c r="N17" s="718">
        <v>14890.72</v>
      </c>
      <c r="O17" s="718">
        <v>11819413.709288333</v>
      </c>
      <c r="P17" s="718">
        <v>467340.28834999993</v>
      </c>
      <c r="Q17" s="718">
        <v>0</v>
      </c>
      <c r="R17" s="719">
        <v>0</v>
      </c>
      <c r="S17" s="720">
        <f t="shared" si="0"/>
        <v>39606789.854947545</v>
      </c>
      <c r="U17" s="590"/>
    </row>
    <row r="18" spans="1:21" s="113" customFormat="1">
      <c r="A18" s="94">
        <v>11</v>
      </c>
      <c r="B18" s="131" t="s">
        <v>68</v>
      </c>
      <c r="C18" s="718">
        <v>0</v>
      </c>
      <c r="D18" s="718">
        <v>0</v>
      </c>
      <c r="E18" s="718">
        <v>0</v>
      </c>
      <c r="F18" s="718">
        <v>0</v>
      </c>
      <c r="G18" s="718">
        <v>0</v>
      </c>
      <c r="H18" s="718">
        <v>0</v>
      </c>
      <c r="I18" s="718">
        <v>0</v>
      </c>
      <c r="J18" s="718">
        <v>0</v>
      </c>
      <c r="K18" s="718">
        <v>0</v>
      </c>
      <c r="L18" s="718">
        <v>0</v>
      </c>
      <c r="M18" s="718">
        <v>0</v>
      </c>
      <c r="N18" s="718">
        <v>0</v>
      </c>
      <c r="O18" s="718">
        <v>0</v>
      </c>
      <c r="P18" s="718">
        <v>0</v>
      </c>
      <c r="Q18" s="718">
        <v>0</v>
      </c>
      <c r="R18" s="719">
        <v>0</v>
      </c>
      <c r="S18" s="720">
        <f t="shared" si="0"/>
        <v>0</v>
      </c>
      <c r="U18" s="590"/>
    </row>
    <row r="19" spans="1:21" s="113" customFormat="1">
      <c r="A19" s="94">
        <v>12</v>
      </c>
      <c r="B19" s="131" t="s">
        <v>69</v>
      </c>
      <c r="C19" s="718">
        <v>0</v>
      </c>
      <c r="D19" s="718">
        <v>0</v>
      </c>
      <c r="E19" s="718">
        <v>0</v>
      </c>
      <c r="F19" s="718">
        <v>0</v>
      </c>
      <c r="G19" s="718">
        <v>0</v>
      </c>
      <c r="H19" s="718">
        <v>0</v>
      </c>
      <c r="I19" s="718">
        <v>0</v>
      </c>
      <c r="J19" s="718">
        <v>0</v>
      </c>
      <c r="K19" s="718">
        <v>0</v>
      </c>
      <c r="L19" s="718">
        <v>3212.96045</v>
      </c>
      <c r="M19" s="718">
        <v>30947899.211500004</v>
      </c>
      <c r="N19" s="718">
        <v>31099467.47045001</v>
      </c>
      <c r="O19" s="718">
        <v>0</v>
      </c>
      <c r="P19" s="718">
        <v>0</v>
      </c>
      <c r="Q19" s="718">
        <v>0</v>
      </c>
      <c r="R19" s="719">
        <v>0</v>
      </c>
      <c r="S19" s="720">
        <f t="shared" si="0"/>
        <v>62049776.40228752</v>
      </c>
      <c r="U19" s="590"/>
    </row>
    <row r="20" spans="1:21" s="113" customFormat="1">
      <c r="A20" s="94">
        <v>13</v>
      </c>
      <c r="B20" s="131" t="s">
        <v>70</v>
      </c>
      <c r="C20" s="718">
        <v>0</v>
      </c>
      <c r="D20" s="718">
        <v>0</v>
      </c>
      <c r="E20" s="718">
        <v>0</v>
      </c>
      <c r="F20" s="718">
        <v>0</v>
      </c>
      <c r="G20" s="718">
        <v>0</v>
      </c>
      <c r="H20" s="718">
        <v>0</v>
      </c>
      <c r="I20" s="718">
        <v>0</v>
      </c>
      <c r="J20" s="718">
        <v>0</v>
      </c>
      <c r="K20" s="718">
        <v>0</v>
      </c>
      <c r="L20" s="718">
        <v>0</v>
      </c>
      <c r="M20" s="718">
        <v>0</v>
      </c>
      <c r="N20" s="718">
        <v>0</v>
      </c>
      <c r="O20" s="718">
        <v>0</v>
      </c>
      <c r="P20" s="718">
        <v>0</v>
      </c>
      <c r="Q20" s="718">
        <v>0</v>
      </c>
      <c r="R20" s="719">
        <v>0</v>
      </c>
      <c r="S20" s="720">
        <f t="shared" si="0"/>
        <v>0</v>
      </c>
      <c r="U20" s="590"/>
    </row>
    <row r="21" spans="1:21" s="113" customFormat="1">
      <c r="A21" s="94">
        <v>14</v>
      </c>
      <c r="B21" s="131" t="s">
        <v>154</v>
      </c>
      <c r="C21" s="718">
        <v>61168058.52529899</v>
      </c>
      <c r="D21" s="718">
        <v>0</v>
      </c>
      <c r="E21" s="718">
        <v>156755</v>
      </c>
      <c r="F21" s="718">
        <v>0</v>
      </c>
      <c r="G21" s="718">
        <v>0</v>
      </c>
      <c r="H21" s="718">
        <v>0</v>
      </c>
      <c r="I21" s="718">
        <v>0</v>
      </c>
      <c r="J21" s="718">
        <v>0</v>
      </c>
      <c r="K21" s="718">
        <v>0</v>
      </c>
      <c r="L21" s="718">
        <v>27200.405550000003</v>
      </c>
      <c r="M21" s="718">
        <v>435594949.78456098</v>
      </c>
      <c r="N21" s="718">
        <v>10363539.09179998</v>
      </c>
      <c r="O21" s="718">
        <v>0</v>
      </c>
      <c r="P21" s="718">
        <v>0</v>
      </c>
      <c r="Q21" s="718">
        <v>21000000</v>
      </c>
      <c r="R21" s="719">
        <v>0</v>
      </c>
      <c r="S21" s="720">
        <f t="shared" si="0"/>
        <v>498510240.18052346</v>
      </c>
      <c r="U21" s="590"/>
    </row>
    <row r="22" spans="1:21" ht="13.5" thickBot="1">
      <c r="A22" s="76"/>
      <c r="B22" s="115" t="s">
        <v>66</v>
      </c>
      <c r="C22" s="721">
        <f>SUM(C8:C21)</f>
        <v>439345684.695499</v>
      </c>
      <c r="D22" s="721">
        <f t="shared" ref="D22:S22" si="1">SUM(D8:D21)</f>
        <v>0</v>
      </c>
      <c r="E22" s="721">
        <f t="shared" si="1"/>
        <v>147371133.60259998</v>
      </c>
      <c r="F22" s="721">
        <f t="shared" si="1"/>
        <v>0</v>
      </c>
      <c r="G22" s="721">
        <f t="shared" si="1"/>
        <v>307312292.75974131</v>
      </c>
      <c r="H22" s="721">
        <f t="shared" si="1"/>
        <v>243110.17230999985</v>
      </c>
      <c r="I22" s="721">
        <f t="shared" si="1"/>
        <v>16334568.784767408</v>
      </c>
      <c r="J22" s="721">
        <f t="shared" si="1"/>
        <v>0</v>
      </c>
      <c r="K22" s="721">
        <f t="shared" si="1"/>
        <v>408774567.81376415</v>
      </c>
      <c r="L22" s="721">
        <f t="shared" si="1"/>
        <v>9716203.6667999439</v>
      </c>
      <c r="M22" s="721">
        <f t="shared" si="1"/>
        <v>2147515540.2274647</v>
      </c>
      <c r="N22" s="721">
        <f t="shared" si="1"/>
        <v>329978811.65703022</v>
      </c>
      <c r="O22" s="721">
        <f t="shared" si="1"/>
        <v>13026273.070688333</v>
      </c>
      <c r="P22" s="721">
        <f t="shared" si="1"/>
        <v>467340.28834999993</v>
      </c>
      <c r="Q22" s="721">
        <f t="shared" si="1"/>
        <v>21000000</v>
      </c>
      <c r="R22" s="721">
        <f t="shared" si="1"/>
        <v>0</v>
      </c>
      <c r="S22" s="722">
        <f t="shared" si="1"/>
        <v>3009388752.6725974</v>
      </c>
    </row>
    <row r="24" spans="1:21">
      <c r="C24" s="589"/>
      <c r="D24" s="589"/>
      <c r="E24" s="589"/>
      <c r="F24" s="589"/>
      <c r="G24" s="589"/>
      <c r="H24" s="589"/>
      <c r="I24" s="589"/>
      <c r="J24" s="589"/>
      <c r="K24" s="589"/>
      <c r="L24" s="589"/>
      <c r="M24" s="589"/>
      <c r="N24" s="589"/>
      <c r="O24" s="589"/>
      <c r="P24" s="589"/>
      <c r="Q24" s="589"/>
      <c r="R24" s="589"/>
      <c r="S24" s="589"/>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zoomScale="90" zoomScaleNormal="90" workbookViewId="0">
      <pane xSplit="2" ySplit="6" topLeftCell="P7" activePane="bottomRight" state="frozen"/>
      <selection activeCell="J39" sqref="J38:J39"/>
      <selection pane="topRight" activeCell="J39" sqref="J38:J39"/>
      <selection pane="bottomLeft" activeCell="J39" sqref="J38:J39"/>
      <selection pane="bottomRight" activeCell="U34" sqref="U34"/>
    </sheetView>
  </sheetViews>
  <sheetFormatPr defaultColWidth="9.140625" defaultRowHeight="12.75"/>
  <cols>
    <col min="1" max="1" width="10.5703125" style="15" bestFit="1" customWidth="1"/>
    <col min="2" max="2" width="97" style="15" bestFit="1" customWidth="1"/>
    <col min="3" max="3" width="19" style="15" customWidth="1"/>
    <col min="4" max="4" width="19.5703125" style="15" customWidth="1"/>
    <col min="5" max="5" width="31.140625" style="15" customWidth="1"/>
    <col min="6" max="6" width="29.140625" style="15" customWidth="1"/>
    <col min="7" max="7" width="28.5703125" style="15" customWidth="1"/>
    <col min="8" max="8" width="26.42578125" style="15" customWidth="1"/>
    <col min="9" max="9" width="23.7109375" style="15" customWidth="1"/>
    <col min="10" max="10" width="21.5703125" style="15" customWidth="1"/>
    <col min="11" max="11" width="15.7109375" style="15" customWidth="1"/>
    <col min="12" max="12" width="13.28515625" style="15" customWidth="1"/>
    <col min="13" max="13" width="20.85546875" style="15" customWidth="1"/>
    <col min="14" max="14" width="19.28515625" style="15" customWidth="1"/>
    <col min="15" max="15" width="18.42578125" style="15" customWidth="1"/>
    <col min="16" max="16" width="19" style="15" customWidth="1"/>
    <col min="17" max="17" width="20.28515625" style="15" customWidth="1"/>
    <col min="18" max="18" width="18" style="15" customWidth="1"/>
    <col min="19" max="19" width="36" style="15" customWidth="1"/>
    <col min="20" max="20" width="19.42578125" style="15" customWidth="1"/>
    <col min="21" max="21" width="19.140625" style="15" customWidth="1"/>
    <col min="22" max="22" width="20" style="15" customWidth="1"/>
    <col min="23" max="16384" width="9.140625" style="25"/>
  </cols>
  <sheetData>
    <row r="1" spans="1:24">
      <c r="A1" s="15" t="s">
        <v>108</v>
      </c>
      <c r="B1" s="221" t="str">
        <f>Info!C2</f>
        <v>სს "ბაზისბანკი"</v>
      </c>
    </row>
    <row r="2" spans="1:24">
      <c r="A2" s="15" t="s">
        <v>109</v>
      </c>
      <c r="B2" s="614">
        <f>'1. key ratios'!B2</f>
        <v>45291</v>
      </c>
    </row>
    <row r="4" spans="1:24" ht="27.75" thickBot="1">
      <c r="A4" s="15" t="s">
        <v>197</v>
      </c>
      <c r="B4" s="193" t="s">
        <v>216</v>
      </c>
      <c r="V4" s="158" t="s">
        <v>87</v>
      </c>
    </row>
    <row r="5" spans="1:24">
      <c r="A5" s="74"/>
      <c r="B5" s="75"/>
      <c r="C5" s="799" t="s">
        <v>116</v>
      </c>
      <c r="D5" s="800"/>
      <c r="E5" s="800"/>
      <c r="F5" s="800"/>
      <c r="G5" s="800"/>
      <c r="H5" s="800"/>
      <c r="I5" s="800"/>
      <c r="J5" s="800"/>
      <c r="K5" s="800"/>
      <c r="L5" s="801"/>
      <c r="M5" s="799" t="s">
        <v>117</v>
      </c>
      <c r="N5" s="800"/>
      <c r="O5" s="800"/>
      <c r="P5" s="800"/>
      <c r="Q5" s="800"/>
      <c r="R5" s="800"/>
      <c r="S5" s="801"/>
      <c r="T5" s="804" t="s">
        <v>214</v>
      </c>
      <c r="U5" s="804" t="s">
        <v>213</v>
      </c>
      <c r="V5" s="802" t="s">
        <v>118</v>
      </c>
    </row>
    <row r="6" spans="1:24" s="49" customFormat="1" ht="127.5">
      <c r="A6" s="92"/>
      <c r="B6" s="133"/>
      <c r="C6" s="72" t="s">
        <v>119</v>
      </c>
      <c r="D6" s="71" t="s">
        <v>120</v>
      </c>
      <c r="E6" s="68" t="s">
        <v>121</v>
      </c>
      <c r="F6" s="194" t="s">
        <v>208</v>
      </c>
      <c r="G6" s="71" t="s">
        <v>122</v>
      </c>
      <c r="H6" s="71" t="s">
        <v>123</v>
      </c>
      <c r="I6" s="71" t="s">
        <v>124</v>
      </c>
      <c r="J6" s="71" t="s">
        <v>153</v>
      </c>
      <c r="K6" s="71" t="s">
        <v>125</v>
      </c>
      <c r="L6" s="73" t="s">
        <v>126</v>
      </c>
      <c r="M6" s="72" t="s">
        <v>127</v>
      </c>
      <c r="N6" s="71" t="s">
        <v>128</v>
      </c>
      <c r="O6" s="71" t="s">
        <v>129</v>
      </c>
      <c r="P6" s="71" t="s">
        <v>130</v>
      </c>
      <c r="Q6" s="71" t="s">
        <v>131</v>
      </c>
      <c r="R6" s="71" t="s">
        <v>132</v>
      </c>
      <c r="S6" s="73" t="s">
        <v>133</v>
      </c>
      <c r="T6" s="805"/>
      <c r="U6" s="805"/>
      <c r="V6" s="803"/>
    </row>
    <row r="7" spans="1:24" s="113" customFormat="1">
      <c r="A7" s="114">
        <v>1</v>
      </c>
      <c r="B7" s="131" t="s">
        <v>134</v>
      </c>
      <c r="C7" s="723">
        <v>0</v>
      </c>
      <c r="D7" s="718">
        <v>0</v>
      </c>
      <c r="E7" s="718">
        <v>0</v>
      </c>
      <c r="F7" s="718">
        <v>0</v>
      </c>
      <c r="G7" s="718">
        <v>0</v>
      </c>
      <c r="H7" s="718">
        <v>0</v>
      </c>
      <c r="I7" s="718">
        <v>0</v>
      </c>
      <c r="J7" s="718">
        <v>0</v>
      </c>
      <c r="K7" s="718">
        <v>0</v>
      </c>
      <c r="L7" s="720">
        <v>0</v>
      </c>
      <c r="M7" s="723">
        <v>0</v>
      </c>
      <c r="N7" s="718">
        <v>0</v>
      </c>
      <c r="O7" s="718">
        <v>0</v>
      </c>
      <c r="P7" s="718">
        <v>0</v>
      </c>
      <c r="Q7" s="718">
        <v>0</v>
      </c>
      <c r="R7" s="718">
        <v>0</v>
      </c>
      <c r="S7" s="720">
        <v>0</v>
      </c>
      <c r="T7" s="724">
        <v>0</v>
      </c>
      <c r="U7" s="725">
        <v>0</v>
      </c>
      <c r="V7" s="726">
        <f>SUM(C7:S7)</f>
        <v>0</v>
      </c>
      <c r="X7" s="591"/>
    </row>
    <row r="8" spans="1:24" s="113" customFormat="1">
      <c r="A8" s="114">
        <v>2</v>
      </c>
      <c r="B8" s="131" t="s">
        <v>135</v>
      </c>
      <c r="C8" s="723">
        <v>0</v>
      </c>
      <c r="D8" s="718">
        <v>0</v>
      </c>
      <c r="E8" s="718">
        <v>0</v>
      </c>
      <c r="F8" s="718">
        <v>0</v>
      </c>
      <c r="G8" s="718">
        <v>0</v>
      </c>
      <c r="H8" s="718">
        <v>0</v>
      </c>
      <c r="I8" s="718">
        <v>0</v>
      </c>
      <c r="J8" s="718">
        <v>0</v>
      </c>
      <c r="K8" s="718">
        <v>0</v>
      </c>
      <c r="L8" s="720">
        <v>0</v>
      </c>
      <c r="M8" s="723">
        <v>0</v>
      </c>
      <c r="N8" s="718">
        <v>0</v>
      </c>
      <c r="O8" s="718">
        <v>0</v>
      </c>
      <c r="P8" s="718">
        <v>0</v>
      </c>
      <c r="Q8" s="718">
        <v>0</v>
      </c>
      <c r="R8" s="718">
        <v>0</v>
      </c>
      <c r="S8" s="720">
        <v>0</v>
      </c>
      <c r="T8" s="725">
        <v>0</v>
      </c>
      <c r="U8" s="725">
        <v>0</v>
      </c>
      <c r="V8" s="726">
        <f t="shared" ref="V8:V20" si="0">SUM(C8:S8)</f>
        <v>0</v>
      </c>
      <c r="X8" s="591"/>
    </row>
    <row r="9" spans="1:24" s="113" customFormat="1">
      <c r="A9" s="114">
        <v>3</v>
      </c>
      <c r="B9" s="131" t="s">
        <v>136</v>
      </c>
      <c r="C9" s="723">
        <v>0</v>
      </c>
      <c r="D9" s="718">
        <v>20.02</v>
      </c>
      <c r="E9" s="718">
        <v>0</v>
      </c>
      <c r="F9" s="718">
        <v>0</v>
      </c>
      <c r="G9" s="718">
        <v>0</v>
      </c>
      <c r="H9" s="718">
        <v>0</v>
      </c>
      <c r="I9" s="718">
        <v>0</v>
      </c>
      <c r="J9" s="718">
        <v>0</v>
      </c>
      <c r="K9" s="718">
        <v>0</v>
      </c>
      <c r="L9" s="720">
        <v>0</v>
      </c>
      <c r="M9" s="723">
        <v>0</v>
      </c>
      <c r="N9" s="718">
        <v>0</v>
      </c>
      <c r="O9" s="718">
        <v>0</v>
      </c>
      <c r="P9" s="718">
        <v>0</v>
      </c>
      <c r="Q9" s="718">
        <v>0</v>
      </c>
      <c r="R9" s="718">
        <v>0</v>
      </c>
      <c r="S9" s="720">
        <v>0</v>
      </c>
      <c r="T9" s="725">
        <v>20.02</v>
      </c>
      <c r="U9" s="725">
        <v>0</v>
      </c>
      <c r="V9" s="726">
        <f>SUM(C9:S9)</f>
        <v>20.02</v>
      </c>
      <c r="X9" s="591"/>
    </row>
    <row r="10" spans="1:24" s="113" customFormat="1">
      <c r="A10" s="114">
        <v>4</v>
      </c>
      <c r="B10" s="131" t="s">
        <v>137</v>
      </c>
      <c r="C10" s="723">
        <v>0</v>
      </c>
      <c r="D10" s="718">
        <v>0</v>
      </c>
      <c r="E10" s="718">
        <v>0</v>
      </c>
      <c r="F10" s="718">
        <v>0</v>
      </c>
      <c r="G10" s="718">
        <v>0</v>
      </c>
      <c r="H10" s="718">
        <v>0</v>
      </c>
      <c r="I10" s="718">
        <v>0</v>
      </c>
      <c r="J10" s="718">
        <v>0</v>
      </c>
      <c r="K10" s="718">
        <v>0</v>
      </c>
      <c r="L10" s="720">
        <v>0</v>
      </c>
      <c r="M10" s="723">
        <v>0</v>
      </c>
      <c r="N10" s="718">
        <v>0</v>
      </c>
      <c r="O10" s="718">
        <v>0</v>
      </c>
      <c r="P10" s="718">
        <v>0</v>
      </c>
      <c r="Q10" s="718">
        <v>0</v>
      </c>
      <c r="R10" s="718">
        <v>0</v>
      </c>
      <c r="S10" s="720">
        <v>0</v>
      </c>
      <c r="T10" s="725">
        <v>0</v>
      </c>
      <c r="U10" s="725">
        <v>0</v>
      </c>
      <c r="V10" s="726">
        <f t="shared" si="0"/>
        <v>0</v>
      </c>
      <c r="X10" s="591"/>
    </row>
    <row r="11" spans="1:24" s="113" customFormat="1">
      <c r="A11" s="114">
        <v>5</v>
      </c>
      <c r="B11" s="131" t="s">
        <v>697</v>
      </c>
      <c r="C11" s="723">
        <v>0</v>
      </c>
      <c r="D11" s="718">
        <v>0</v>
      </c>
      <c r="E11" s="718">
        <v>0</v>
      </c>
      <c r="F11" s="718">
        <v>0</v>
      </c>
      <c r="G11" s="718">
        <v>0</v>
      </c>
      <c r="H11" s="718">
        <v>0</v>
      </c>
      <c r="I11" s="718">
        <v>0</v>
      </c>
      <c r="J11" s="718">
        <v>0</v>
      </c>
      <c r="K11" s="718">
        <v>0</v>
      </c>
      <c r="L11" s="720">
        <v>0</v>
      </c>
      <c r="M11" s="723">
        <v>0</v>
      </c>
      <c r="N11" s="718">
        <v>0</v>
      </c>
      <c r="O11" s="718">
        <v>0</v>
      </c>
      <c r="P11" s="718">
        <v>0</v>
      </c>
      <c r="Q11" s="718">
        <v>0</v>
      </c>
      <c r="R11" s="718">
        <v>0</v>
      </c>
      <c r="S11" s="720">
        <v>0</v>
      </c>
      <c r="T11" s="725">
        <v>0</v>
      </c>
      <c r="U11" s="725">
        <v>0</v>
      </c>
      <c r="V11" s="726">
        <f t="shared" si="0"/>
        <v>0</v>
      </c>
      <c r="X11" s="591"/>
    </row>
    <row r="12" spans="1:24" s="113" customFormat="1">
      <c r="A12" s="114">
        <v>6</v>
      </c>
      <c r="B12" s="131" t="s">
        <v>138</v>
      </c>
      <c r="C12" s="723">
        <v>0</v>
      </c>
      <c r="D12" s="718">
        <v>0</v>
      </c>
      <c r="E12" s="718">
        <v>0</v>
      </c>
      <c r="F12" s="718">
        <v>0</v>
      </c>
      <c r="G12" s="718">
        <v>0</v>
      </c>
      <c r="H12" s="718">
        <v>0</v>
      </c>
      <c r="I12" s="718">
        <v>0</v>
      </c>
      <c r="J12" s="718">
        <v>0</v>
      </c>
      <c r="K12" s="718">
        <v>0</v>
      </c>
      <c r="L12" s="720">
        <v>0</v>
      </c>
      <c r="M12" s="723">
        <v>0</v>
      </c>
      <c r="N12" s="718">
        <v>0</v>
      </c>
      <c r="O12" s="718">
        <v>0</v>
      </c>
      <c r="P12" s="718">
        <v>0</v>
      </c>
      <c r="Q12" s="718">
        <v>0</v>
      </c>
      <c r="R12" s="718">
        <v>0</v>
      </c>
      <c r="S12" s="720">
        <v>0</v>
      </c>
      <c r="T12" s="725">
        <v>0</v>
      </c>
      <c r="U12" s="725">
        <v>0</v>
      </c>
      <c r="V12" s="726">
        <f t="shared" si="0"/>
        <v>0</v>
      </c>
      <c r="X12" s="591"/>
    </row>
    <row r="13" spans="1:24" s="113" customFormat="1">
      <c r="A13" s="114">
        <v>7</v>
      </c>
      <c r="B13" s="131" t="s">
        <v>71</v>
      </c>
      <c r="C13" s="723">
        <v>0</v>
      </c>
      <c r="D13" s="718">
        <v>51644862.030551448</v>
      </c>
      <c r="E13" s="718">
        <v>0</v>
      </c>
      <c r="F13" s="718">
        <v>0</v>
      </c>
      <c r="G13" s="718">
        <v>0</v>
      </c>
      <c r="H13" s="718">
        <v>0</v>
      </c>
      <c r="I13" s="718">
        <v>0</v>
      </c>
      <c r="J13" s="718">
        <v>0</v>
      </c>
      <c r="K13" s="718">
        <v>0</v>
      </c>
      <c r="L13" s="720">
        <v>0</v>
      </c>
      <c r="M13" s="723">
        <v>5089861.2711669998</v>
      </c>
      <c r="N13" s="718">
        <v>0</v>
      </c>
      <c r="O13" s="718">
        <v>0</v>
      </c>
      <c r="P13" s="718">
        <v>0</v>
      </c>
      <c r="Q13" s="718">
        <v>0</v>
      </c>
      <c r="R13" s="718">
        <v>0</v>
      </c>
      <c r="S13" s="720">
        <v>0</v>
      </c>
      <c r="T13" s="725">
        <v>25535701.72511955</v>
      </c>
      <c r="U13" s="725">
        <v>31199021.576598898</v>
      </c>
      <c r="V13" s="726">
        <f t="shared" si="0"/>
        <v>56734723.301718451</v>
      </c>
      <c r="X13" s="591"/>
    </row>
    <row r="14" spans="1:24" s="113" customFormat="1">
      <c r="A14" s="114">
        <v>8</v>
      </c>
      <c r="B14" s="131" t="s">
        <v>72</v>
      </c>
      <c r="C14" s="723">
        <v>0</v>
      </c>
      <c r="D14" s="718">
        <v>4052966.2488686312</v>
      </c>
      <c r="E14" s="718">
        <v>0</v>
      </c>
      <c r="F14" s="718">
        <v>0</v>
      </c>
      <c r="G14" s="718">
        <v>0</v>
      </c>
      <c r="H14" s="718">
        <v>0</v>
      </c>
      <c r="I14" s="718">
        <v>0</v>
      </c>
      <c r="J14" s="718">
        <v>0</v>
      </c>
      <c r="K14" s="718">
        <v>0</v>
      </c>
      <c r="L14" s="720">
        <v>0</v>
      </c>
      <c r="M14" s="723">
        <v>1228865.1359377499</v>
      </c>
      <c r="N14" s="718">
        <v>0</v>
      </c>
      <c r="O14" s="718">
        <v>0</v>
      </c>
      <c r="P14" s="718">
        <v>0</v>
      </c>
      <c r="Q14" s="718">
        <v>0</v>
      </c>
      <c r="R14" s="718">
        <v>0</v>
      </c>
      <c r="S14" s="720">
        <v>0</v>
      </c>
      <c r="T14" s="725">
        <v>5123801.8187840059</v>
      </c>
      <c r="U14" s="725">
        <v>158029.56602237499</v>
      </c>
      <c r="V14" s="726">
        <f t="shared" si="0"/>
        <v>5281831.3848063815</v>
      </c>
      <c r="X14" s="591"/>
    </row>
    <row r="15" spans="1:24" s="113" customFormat="1">
      <c r="A15" s="114">
        <v>9</v>
      </c>
      <c r="B15" s="131" t="s">
        <v>698</v>
      </c>
      <c r="C15" s="723">
        <v>0</v>
      </c>
      <c r="D15" s="718">
        <v>0</v>
      </c>
      <c r="E15" s="718">
        <v>0</v>
      </c>
      <c r="F15" s="718">
        <v>0</v>
      </c>
      <c r="G15" s="718">
        <v>0</v>
      </c>
      <c r="H15" s="718">
        <v>0</v>
      </c>
      <c r="I15" s="718">
        <v>0</v>
      </c>
      <c r="J15" s="718">
        <v>0</v>
      </c>
      <c r="K15" s="718">
        <v>0</v>
      </c>
      <c r="L15" s="720">
        <v>0</v>
      </c>
      <c r="M15" s="723">
        <v>86549.610128800006</v>
      </c>
      <c r="N15" s="718">
        <v>0</v>
      </c>
      <c r="O15" s="718">
        <v>0</v>
      </c>
      <c r="P15" s="718">
        <v>0</v>
      </c>
      <c r="Q15" s="718">
        <v>0</v>
      </c>
      <c r="R15" s="718">
        <v>0</v>
      </c>
      <c r="S15" s="720">
        <v>0</v>
      </c>
      <c r="T15" s="725">
        <v>86549.610128800006</v>
      </c>
      <c r="U15" s="725">
        <v>0</v>
      </c>
      <c r="V15" s="726">
        <f t="shared" si="0"/>
        <v>86549.610128800006</v>
      </c>
      <c r="X15" s="591"/>
    </row>
    <row r="16" spans="1:24" s="113" customFormat="1">
      <c r="A16" s="114">
        <v>10</v>
      </c>
      <c r="B16" s="131" t="s">
        <v>67</v>
      </c>
      <c r="C16" s="723">
        <v>0</v>
      </c>
      <c r="D16" s="718">
        <v>2268291.9026192501</v>
      </c>
      <c r="E16" s="718">
        <v>0</v>
      </c>
      <c r="F16" s="718">
        <v>0</v>
      </c>
      <c r="G16" s="718">
        <v>0</v>
      </c>
      <c r="H16" s="718">
        <v>0</v>
      </c>
      <c r="I16" s="718">
        <v>0</v>
      </c>
      <c r="J16" s="718">
        <v>0</v>
      </c>
      <c r="K16" s="718">
        <v>0</v>
      </c>
      <c r="L16" s="720">
        <v>0</v>
      </c>
      <c r="M16" s="723">
        <v>53747.225910500005</v>
      </c>
      <c r="N16" s="718">
        <v>0</v>
      </c>
      <c r="O16" s="718">
        <v>0</v>
      </c>
      <c r="P16" s="718">
        <v>0</v>
      </c>
      <c r="Q16" s="718">
        <v>0</v>
      </c>
      <c r="R16" s="718">
        <v>0</v>
      </c>
      <c r="S16" s="720">
        <v>0</v>
      </c>
      <c r="T16" s="725">
        <v>2103866.9572620001</v>
      </c>
      <c r="U16" s="725">
        <v>218172.17126774997</v>
      </c>
      <c r="V16" s="726">
        <f t="shared" si="0"/>
        <v>2322039.1285297503</v>
      </c>
      <c r="X16" s="591"/>
    </row>
    <row r="17" spans="1:24" s="113" customFormat="1">
      <c r="A17" s="114">
        <v>11</v>
      </c>
      <c r="B17" s="131" t="s">
        <v>68</v>
      </c>
      <c r="C17" s="723">
        <v>0</v>
      </c>
      <c r="D17" s="718">
        <v>0</v>
      </c>
      <c r="E17" s="718">
        <v>0</v>
      </c>
      <c r="F17" s="718">
        <v>0</v>
      </c>
      <c r="G17" s="718">
        <v>0</v>
      </c>
      <c r="H17" s="718">
        <v>0</v>
      </c>
      <c r="I17" s="718">
        <v>0</v>
      </c>
      <c r="J17" s="718">
        <v>0</v>
      </c>
      <c r="K17" s="718">
        <v>0</v>
      </c>
      <c r="L17" s="720">
        <v>0</v>
      </c>
      <c r="M17" s="723">
        <v>0</v>
      </c>
      <c r="N17" s="718">
        <v>0</v>
      </c>
      <c r="O17" s="718">
        <v>0</v>
      </c>
      <c r="P17" s="718">
        <v>0</v>
      </c>
      <c r="Q17" s="718">
        <v>0</v>
      </c>
      <c r="R17" s="718">
        <v>0</v>
      </c>
      <c r="S17" s="720">
        <v>0</v>
      </c>
      <c r="T17" s="725">
        <v>0</v>
      </c>
      <c r="U17" s="725">
        <v>0</v>
      </c>
      <c r="V17" s="726">
        <f t="shared" si="0"/>
        <v>0</v>
      </c>
      <c r="X17" s="591"/>
    </row>
    <row r="18" spans="1:24" s="113" customFormat="1">
      <c r="A18" s="114">
        <v>12</v>
      </c>
      <c r="B18" s="131" t="s">
        <v>69</v>
      </c>
      <c r="C18" s="723">
        <v>0</v>
      </c>
      <c r="D18" s="718">
        <v>14844031.739990801</v>
      </c>
      <c r="E18" s="718">
        <v>0</v>
      </c>
      <c r="F18" s="718">
        <v>0</v>
      </c>
      <c r="G18" s="718">
        <v>0</v>
      </c>
      <c r="H18" s="718">
        <v>0</v>
      </c>
      <c r="I18" s="718">
        <v>0</v>
      </c>
      <c r="J18" s="718">
        <v>0</v>
      </c>
      <c r="K18" s="718">
        <v>0</v>
      </c>
      <c r="L18" s="720">
        <v>0</v>
      </c>
      <c r="M18" s="723">
        <v>0</v>
      </c>
      <c r="N18" s="718">
        <v>0</v>
      </c>
      <c r="O18" s="718">
        <v>0</v>
      </c>
      <c r="P18" s="718">
        <v>0</v>
      </c>
      <c r="Q18" s="718">
        <v>0</v>
      </c>
      <c r="R18" s="718">
        <v>0</v>
      </c>
      <c r="S18" s="720">
        <v>0</v>
      </c>
      <c r="T18" s="725">
        <v>579336.22352420003</v>
      </c>
      <c r="U18" s="725">
        <v>14264695.516466601</v>
      </c>
      <c r="V18" s="726">
        <f t="shared" si="0"/>
        <v>14844031.739990801</v>
      </c>
      <c r="X18" s="591"/>
    </row>
    <row r="19" spans="1:24" s="113" customFormat="1">
      <c r="A19" s="114">
        <v>13</v>
      </c>
      <c r="B19" s="131" t="s">
        <v>70</v>
      </c>
      <c r="C19" s="723">
        <v>0</v>
      </c>
      <c r="D19" s="718">
        <v>0</v>
      </c>
      <c r="E19" s="718">
        <v>0</v>
      </c>
      <c r="F19" s="718">
        <v>0</v>
      </c>
      <c r="G19" s="718">
        <v>0</v>
      </c>
      <c r="H19" s="718">
        <v>0</v>
      </c>
      <c r="I19" s="718">
        <v>0</v>
      </c>
      <c r="J19" s="718">
        <v>0</v>
      </c>
      <c r="K19" s="718">
        <v>0</v>
      </c>
      <c r="L19" s="720">
        <v>0</v>
      </c>
      <c r="M19" s="723">
        <v>0</v>
      </c>
      <c r="N19" s="718">
        <v>0</v>
      </c>
      <c r="O19" s="718">
        <v>0</v>
      </c>
      <c r="P19" s="718">
        <v>0</v>
      </c>
      <c r="Q19" s="718">
        <v>0</v>
      </c>
      <c r="R19" s="718">
        <v>0</v>
      </c>
      <c r="S19" s="720">
        <v>0</v>
      </c>
      <c r="T19" s="725">
        <v>0</v>
      </c>
      <c r="U19" s="725">
        <v>0</v>
      </c>
      <c r="V19" s="726">
        <f t="shared" si="0"/>
        <v>0</v>
      </c>
      <c r="X19" s="591"/>
    </row>
    <row r="20" spans="1:24" s="113" customFormat="1">
      <c r="A20" s="114">
        <v>14</v>
      </c>
      <c r="B20" s="131" t="s">
        <v>154</v>
      </c>
      <c r="C20" s="723">
        <v>0</v>
      </c>
      <c r="D20" s="718">
        <v>15915509.4009964</v>
      </c>
      <c r="E20" s="718">
        <v>0</v>
      </c>
      <c r="F20" s="718">
        <v>0</v>
      </c>
      <c r="G20" s="718">
        <v>0</v>
      </c>
      <c r="H20" s="718">
        <v>0</v>
      </c>
      <c r="I20" s="718">
        <v>0</v>
      </c>
      <c r="J20" s="718">
        <v>0</v>
      </c>
      <c r="K20" s="718">
        <v>0</v>
      </c>
      <c r="L20" s="720">
        <v>0</v>
      </c>
      <c r="M20" s="723">
        <v>52407.540996999996</v>
      </c>
      <c r="N20" s="718">
        <v>0</v>
      </c>
      <c r="O20" s="718">
        <v>0</v>
      </c>
      <c r="P20" s="718">
        <v>0</v>
      </c>
      <c r="Q20" s="718">
        <v>0</v>
      </c>
      <c r="R20" s="718">
        <v>0</v>
      </c>
      <c r="S20" s="720">
        <v>0</v>
      </c>
      <c r="T20" s="725">
        <v>15222579.387473401</v>
      </c>
      <c r="U20" s="725">
        <v>745337.55452000001</v>
      </c>
      <c r="V20" s="726">
        <f t="shared" si="0"/>
        <v>15967916.9419934</v>
      </c>
      <c r="X20" s="591"/>
    </row>
    <row r="21" spans="1:24" ht="13.5" thickBot="1">
      <c r="A21" s="76"/>
      <c r="B21" s="77" t="s">
        <v>66</v>
      </c>
      <c r="C21" s="727">
        <f>SUM(C7:C20)</f>
        <v>0</v>
      </c>
      <c r="D21" s="721">
        <f t="shared" ref="D21:V21" si="1">SUM(D7:D20)</f>
        <v>88725681.343026534</v>
      </c>
      <c r="E21" s="721">
        <f t="shared" si="1"/>
        <v>0</v>
      </c>
      <c r="F21" s="721">
        <f t="shared" si="1"/>
        <v>0</v>
      </c>
      <c r="G21" s="721">
        <f t="shared" si="1"/>
        <v>0</v>
      </c>
      <c r="H21" s="721">
        <f t="shared" si="1"/>
        <v>0</v>
      </c>
      <c r="I21" s="721">
        <f t="shared" si="1"/>
        <v>0</v>
      </c>
      <c r="J21" s="721">
        <f t="shared" si="1"/>
        <v>0</v>
      </c>
      <c r="K21" s="721">
        <f t="shared" si="1"/>
        <v>0</v>
      </c>
      <c r="L21" s="722">
        <f t="shared" si="1"/>
        <v>0</v>
      </c>
      <c r="M21" s="727">
        <f t="shared" si="1"/>
        <v>6511430.7841410497</v>
      </c>
      <c r="N21" s="721">
        <f t="shared" si="1"/>
        <v>0</v>
      </c>
      <c r="O21" s="721">
        <f t="shared" si="1"/>
        <v>0</v>
      </c>
      <c r="P21" s="721">
        <f t="shared" si="1"/>
        <v>0</v>
      </c>
      <c r="Q21" s="721">
        <f t="shared" si="1"/>
        <v>0</v>
      </c>
      <c r="R21" s="721">
        <f t="shared" si="1"/>
        <v>0</v>
      </c>
      <c r="S21" s="722">
        <f t="shared" si="1"/>
        <v>0</v>
      </c>
      <c r="T21" s="722">
        <f>SUM(T7:T20)</f>
        <v>48651855.742291957</v>
      </c>
      <c r="U21" s="722">
        <f t="shared" si="1"/>
        <v>46585256.384875625</v>
      </c>
      <c r="V21" s="728">
        <f t="shared" si="1"/>
        <v>95237112.127167583</v>
      </c>
      <c r="X21" s="591"/>
    </row>
    <row r="22" spans="1:24">
      <c r="X22" s="591"/>
    </row>
    <row r="23" spans="1:24">
      <c r="C23" s="589"/>
      <c r="D23" s="589"/>
      <c r="E23" s="589"/>
      <c r="F23" s="589"/>
      <c r="G23" s="589"/>
      <c r="H23" s="589"/>
      <c r="I23" s="589"/>
      <c r="J23" s="589"/>
      <c r="K23" s="589"/>
      <c r="L23" s="589"/>
      <c r="M23" s="589"/>
      <c r="N23" s="589"/>
      <c r="O23" s="589"/>
      <c r="P23" s="589"/>
      <c r="Q23" s="589"/>
      <c r="R23" s="589"/>
      <c r="S23" s="589"/>
      <c r="T23" s="589"/>
      <c r="U23" s="589"/>
      <c r="V23" s="589"/>
    </row>
    <row r="24" spans="1:24">
      <c r="A24" s="31"/>
      <c r="B24" s="31"/>
      <c r="C24" s="52"/>
      <c r="D24" s="52"/>
      <c r="E24" s="52"/>
    </row>
    <row r="25" spans="1:24">
      <c r="A25" s="69"/>
      <c r="B25" s="69"/>
      <c r="C25" s="31"/>
      <c r="D25" s="52"/>
      <c r="E25" s="52"/>
    </row>
    <row r="26" spans="1:24">
      <c r="A26" s="69"/>
      <c r="B26" s="70"/>
      <c r="C26" s="31"/>
      <c r="D26" s="52"/>
      <c r="E26" s="52"/>
    </row>
    <row r="27" spans="1:24">
      <c r="A27" s="69"/>
      <c r="B27" s="69"/>
      <c r="C27" s="31"/>
      <c r="D27" s="52"/>
      <c r="E27" s="52"/>
    </row>
    <row r="28" spans="1:24">
      <c r="A28" s="69"/>
      <c r="B28" s="70"/>
      <c r="C28" s="31"/>
      <c r="D28" s="52"/>
      <c r="E28" s="5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90" zoomScaleNormal="90" workbookViewId="0">
      <pane xSplit="1" ySplit="7" topLeftCell="B8" activePane="bottomRight" state="frozen"/>
      <selection activeCell="J39" sqref="J38:J39"/>
      <selection pane="topRight" activeCell="J39" sqref="J38:J39"/>
      <selection pane="bottomLeft" activeCell="J39" sqref="J38:J39"/>
      <selection pane="bottomRight" activeCell="D31" sqref="D31"/>
    </sheetView>
  </sheetViews>
  <sheetFormatPr defaultColWidth="9.140625" defaultRowHeight="12.75"/>
  <cols>
    <col min="1" max="1" width="10.5703125" style="15" bestFit="1" customWidth="1"/>
    <col min="2" max="2" width="77.5703125" style="15" customWidth="1"/>
    <col min="3" max="3" width="13.7109375" style="15" customWidth="1"/>
    <col min="4" max="4" width="14.85546875" style="15" bestFit="1" customWidth="1"/>
    <col min="5" max="5" width="17.7109375" style="15" customWidth="1"/>
    <col min="6" max="6" width="15.85546875" style="15" customWidth="1"/>
    <col min="7" max="7" width="17.42578125" style="15" customWidth="1"/>
    <col min="8" max="8" width="15.28515625" style="15" customWidth="1"/>
    <col min="9" max="16384" width="9.140625" style="25"/>
  </cols>
  <sheetData>
    <row r="1" spans="1:10">
      <c r="A1" s="15" t="s">
        <v>108</v>
      </c>
      <c r="B1" s="593" t="str">
        <f>Info!C2</f>
        <v>სს "ბაზისბანკი"</v>
      </c>
    </row>
    <row r="2" spans="1:10">
      <c r="A2" s="15" t="s">
        <v>109</v>
      </c>
      <c r="B2" s="574">
        <f>'1. key ratios'!B2</f>
        <v>45291</v>
      </c>
    </row>
    <row r="4" spans="1:10" ht="13.5" thickBot="1">
      <c r="A4" s="15" t="s">
        <v>198</v>
      </c>
      <c r="B4" s="190" t="s">
        <v>217</v>
      </c>
    </row>
    <row r="5" spans="1:10">
      <c r="A5" s="74"/>
      <c r="B5" s="111"/>
      <c r="C5" s="116" t="s">
        <v>0</v>
      </c>
      <c r="D5" s="116" t="s">
        <v>1</v>
      </c>
      <c r="E5" s="116" t="s">
        <v>2</v>
      </c>
      <c r="F5" s="116" t="s">
        <v>3</v>
      </c>
      <c r="G5" s="188" t="s">
        <v>4</v>
      </c>
      <c r="H5" s="117" t="s">
        <v>5</v>
      </c>
      <c r="I5" s="36"/>
    </row>
    <row r="6" spans="1:10" ht="15" customHeight="1">
      <c r="A6" s="733"/>
      <c r="B6" s="806"/>
      <c r="C6" s="808" t="s">
        <v>209</v>
      </c>
      <c r="D6" s="812" t="s">
        <v>219</v>
      </c>
      <c r="E6" s="813"/>
      <c r="F6" s="808" t="s">
        <v>220</v>
      </c>
      <c r="G6" s="808" t="s">
        <v>221</v>
      </c>
      <c r="H6" s="810" t="s">
        <v>211</v>
      </c>
      <c r="I6" s="36"/>
    </row>
    <row r="7" spans="1:10" ht="88.5" customHeight="1">
      <c r="A7" s="734"/>
      <c r="B7" s="807"/>
      <c r="C7" s="809"/>
      <c r="D7" s="189" t="s">
        <v>212</v>
      </c>
      <c r="E7" s="189" t="s">
        <v>210</v>
      </c>
      <c r="F7" s="809"/>
      <c r="G7" s="809"/>
      <c r="H7" s="811"/>
      <c r="I7" s="36"/>
    </row>
    <row r="8" spans="1:10">
      <c r="A8" s="65">
        <v>1</v>
      </c>
      <c r="B8" s="131" t="s">
        <v>134</v>
      </c>
      <c r="C8" s="729">
        <v>562778433.97580004</v>
      </c>
      <c r="D8" s="730"/>
      <c r="E8" s="729"/>
      <c r="F8" s="729">
        <v>184600807.80560002</v>
      </c>
      <c r="G8" s="731">
        <v>184600807.80560002</v>
      </c>
      <c r="H8" s="195">
        <f>G8/(C8+E8)</f>
        <v>0.32801684759216981</v>
      </c>
      <c r="J8" s="592"/>
    </row>
    <row r="9" spans="1:10" ht="15" customHeight="1">
      <c r="A9" s="65">
        <v>2</v>
      </c>
      <c r="B9" s="131" t="s">
        <v>135</v>
      </c>
      <c r="C9" s="729">
        <v>0</v>
      </c>
      <c r="D9" s="730"/>
      <c r="E9" s="729"/>
      <c r="F9" s="729">
        <v>0</v>
      </c>
      <c r="G9" s="731">
        <v>0</v>
      </c>
      <c r="H9" s="195" t="e">
        <f t="shared" ref="H9:H21" si="0">G9/(C9+E9)</f>
        <v>#DIV/0!</v>
      </c>
      <c r="J9" s="592"/>
    </row>
    <row r="10" spans="1:10">
      <c r="A10" s="65">
        <v>3</v>
      </c>
      <c r="B10" s="131" t="s">
        <v>136</v>
      </c>
      <c r="C10" s="729">
        <v>29536899.9067</v>
      </c>
      <c r="D10" s="730"/>
      <c r="E10" s="729">
        <v>5855304.0089999996</v>
      </c>
      <c r="F10" s="729">
        <v>35394996.915700004</v>
      </c>
      <c r="G10" s="731">
        <v>35394976.8957</v>
      </c>
      <c r="H10" s="195">
        <f t="shared" si="0"/>
        <v>1.0000783500232595</v>
      </c>
      <c r="J10" s="592"/>
    </row>
    <row r="11" spans="1:10">
      <c r="A11" s="65">
        <v>4</v>
      </c>
      <c r="B11" s="131" t="s">
        <v>137</v>
      </c>
      <c r="C11" s="729">
        <v>0</v>
      </c>
      <c r="D11" s="730"/>
      <c r="E11" s="729"/>
      <c r="F11" s="729">
        <v>0</v>
      </c>
      <c r="G11" s="731">
        <v>0</v>
      </c>
      <c r="H11" s="195" t="e">
        <f t="shared" si="0"/>
        <v>#DIV/0!</v>
      </c>
      <c r="J11" s="592"/>
    </row>
    <row r="12" spans="1:10">
      <c r="A12" s="65">
        <v>5</v>
      </c>
      <c r="B12" s="131" t="s">
        <v>697</v>
      </c>
      <c r="C12" s="729">
        <v>0</v>
      </c>
      <c r="D12" s="730"/>
      <c r="E12" s="729"/>
      <c r="F12" s="729">
        <v>0</v>
      </c>
      <c r="G12" s="731">
        <v>0</v>
      </c>
      <c r="H12" s="195" t="e">
        <f t="shared" si="0"/>
        <v>#DIV/0!</v>
      </c>
      <c r="J12" s="592"/>
    </row>
    <row r="13" spans="1:10">
      <c r="A13" s="65">
        <v>6</v>
      </c>
      <c r="B13" s="131" t="s">
        <v>138</v>
      </c>
      <c r="C13" s="729">
        <v>161655754.2633</v>
      </c>
      <c r="D13" s="730"/>
      <c r="E13" s="729"/>
      <c r="F13" s="729">
        <v>38622454.255669996</v>
      </c>
      <c r="G13" s="731">
        <v>38622454.255669996</v>
      </c>
      <c r="H13" s="195">
        <f t="shared" si="0"/>
        <v>0.23891790571687854</v>
      </c>
      <c r="J13" s="592"/>
    </row>
    <row r="14" spans="1:10">
      <c r="A14" s="65">
        <v>7</v>
      </c>
      <c r="B14" s="131" t="s">
        <v>71</v>
      </c>
      <c r="C14" s="729">
        <v>1409514371.6201</v>
      </c>
      <c r="D14" s="730">
        <v>494500729.32379991</v>
      </c>
      <c r="E14" s="729">
        <v>281988356.0893802</v>
      </c>
      <c r="F14" s="730">
        <v>1691502727.7094803</v>
      </c>
      <c r="G14" s="732">
        <v>1634768004.4077618</v>
      </c>
      <c r="H14" s="195">
        <f>G14/(C14+E14)</f>
        <v>0.96645898208006742</v>
      </c>
      <c r="J14" s="592"/>
    </row>
    <row r="15" spans="1:10">
      <c r="A15" s="65">
        <v>8</v>
      </c>
      <c r="B15" s="131" t="s">
        <v>72</v>
      </c>
      <c r="C15" s="729">
        <v>413232182.72183514</v>
      </c>
      <c r="D15" s="730">
        <v>21651571.686999876</v>
      </c>
      <c r="E15" s="729">
        <v>10243074.396949943</v>
      </c>
      <c r="F15" s="730">
        <v>318882367.13520664</v>
      </c>
      <c r="G15" s="732">
        <v>313600535.75040025</v>
      </c>
      <c r="H15" s="195">
        <f t="shared" si="0"/>
        <v>0.7405403987096113</v>
      </c>
      <c r="J15" s="592"/>
    </row>
    <row r="16" spans="1:10">
      <c r="A16" s="65">
        <v>9</v>
      </c>
      <c r="B16" s="131" t="s">
        <v>698</v>
      </c>
      <c r="C16" s="729">
        <v>339811516.51151776</v>
      </c>
      <c r="D16" s="730">
        <v>713458.19850000029</v>
      </c>
      <c r="E16" s="729">
        <v>343080.35256000014</v>
      </c>
      <c r="F16" s="730">
        <v>140218592.4131819</v>
      </c>
      <c r="G16" s="732">
        <v>140132042.80305311</v>
      </c>
      <c r="H16" s="195">
        <f t="shared" si="0"/>
        <v>0.41196574761871707</v>
      </c>
      <c r="J16" s="592"/>
    </row>
    <row r="17" spans="1:10">
      <c r="A17" s="65">
        <v>10</v>
      </c>
      <c r="B17" s="131" t="s">
        <v>67</v>
      </c>
      <c r="C17" s="729">
        <v>35283239.433912084</v>
      </c>
      <c r="D17" s="730">
        <v>964462.01669999992</v>
      </c>
      <c r="E17" s="729">
        <v>482231.00834999996</v>
      </c>
      <c r="F17" s="730">
        <v>39606789.854947545</v>
      </c>
      <c r="G17" s="732">
        <v>37284750.726417795</v>
      </c>
      <c r="H17" s="195">
        <f t="shared" si="0"/>
        <v>1.0424789682721596</v>
      </c>
      <c r="J17" s="592"/>
    </row>
    <row r="18" spans="1:10">
      <c r="A18" s="65">
        <v>11</v>
      </c>
      <c r="B18" s="131" t="s">
        <v>68</v>
      </c>
      <c r="C18" s="729">
        <v>0</v>
      </c>
      <c r="D18" s="730">
        <v>0</v>
      </c>
      <c r="E18" s="729">
        <v>0</v>
      </c>
      <c r="F18" s="730">
        <v>0</v>
      </c>
      <c r="G18" s="732">
        <v>0</v>
      </c>
      <c r="H18" s="195" t="e">
        <f t="shared" si="0"/>
        <v>#DIV/0!</v>
      </c>
      <c r="J18" s="592"/>
    </row>
    <row r="19" spans="1:10">
      <c r="A19" s="65">
        <v>12</v>
      </c>
      <c r="B19" s="131" t="s">
        <v>69</v>
      </c>
      <c r="C19" s="729">
        <v>30947899.211500004</v>
      </c>
      <c r="D19" s="730">
        <v>46448966.449899994</v>
      </c>
      <c r="E19" s="729">
        <v>31102680.430900011</v>
      </c>
      <c r="F19" s="730">
        <v>62049776.402287513</v>
      </c>
      <c r="G19" s="732">
        <v>47205744.662296712</v>
      </c>
      <c r="H19" s="195">
        <f t="shared" si="0"/>
        <v>0.76076234798039466</v>
      </c>
      <c r="J19" s="592"/>
    </row>
    <row r="20" spans="1:10">
      <c r="A20" s="65">
        <v>13</v>
      </c>
      <c r="B20" s="131" t="s">
        <v>70</v>
      </c>
      <c r="C20" s="729">
        <v>0</v>
      </c>
      <c r="D20" s="730">
        <v>11710608.017999999</v>
      </c>
      <c r="E20" s="729">
        <v>0</v>
      </c>
      <c r="F20" s="730">
        <v>0</v>
      </c>
      <c r="G20" s="732">
        <v>0</v>
      </c>
      <c r="H20" s="195" t="e">
        <f t="shared" si="0"/>
        <v>#DIV/0!</v>
      </c>
      <c r="J20" s="592"/>
    </row>
    <row r="21" spans="1:10">
      <c r="A21" s="65">
        <v>14</v>
      </c>
      <c r="B21" s="131" t="s">
        <v>154</v>
      </c>
      <c r="C21" s="729">
        <v>517919763.30985999</v>
      </c>
      <c r="D21" s="730">
        <v>20781478.994699951</v>
      </c>
      <c r="E21" s="729">
        <v>10390739.497349976</v>
      </c>
      <c r="F21" s="730">
        <v>498510240.18052346</v>
      </c>
      <c r="G21" s="732">
        <v>482542323.23853004</v>
      </c>
      <c r="H21" s="195">
        <f t="shared" si="0"/>
        <v>0.91336878724634862</v>
      </c>
      <c r="J21" s="592"/>
    </row>
    <row r="22" spans="1:10" ht="13.5" thickBot="1">
      <c r="A22" s="112"/>
      <c r="B22" s="118" t="s">
        <v>66</v>
      </c>
      <c r="C22" s="721">
        <f>SUM(C8:C21)</f>
        <v>3500680060.9545259</v>
      </c>
      <c r="D22" s="721">
        <f>SUM(D8:D21)</f>
        <v>596771274.68859971</v>
      </c>
      <c r="E22" s="721">
        <f>SUM(E8:E21)</f>
        <v>340405465.78449017</v>
      </c>
      <c r="F22" s="721">
        <f>SUM(F8:F21)</f>
        <v>3009388752.6725969</v>
      </c>
      <c r="G22" s="721">
        <f>SUM(G8:G21)</f>
        <v>2914151640.5454297</v>
      </c>
      <c r="H22" s="196">
        <f>G22/(C22+E22)</f>
        <v>0.75867918593821848</v>
      </c>
    </row>
    <row r="24" spans="1:10">
      <c r="C24" s="589"/>
      <c r="D24" s="589"/>
      <c r="E24" s="589"/>
      <c r="F24" s="589"/>
      <c r="G24" s="589"/>
    </row>
    <row r="28" spans="1:10" ht="10.5" customHeight="1"/>
  </sheetData>
  <mergeCells count="6">
    <mergeCell ref="B6:B7"/>
    <mergeCell ref="C6:C7"/>
    <mergeCell ref="F6:F7"/>
    <mergeCell ref="G6:G7"/>
    <mergeCell ref="H6:H7"/>
    <mergeCell ref="D6:E6"/>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90" zoomScaleNormal="90" workbookViewId="0">
      <pane xSplit="2" ySplit="6" topLeftCell="C7" activePane="bottomRight" state="frozen"/>
      <selection activeCell="J39" sqref="J38:J39"/>
      <selection pane="topRight" activeCell="J39" sqref="J38:J39"/>
      <selection pane="bottomLeft" activeCell="J39" sqref="J38:J39"/>
      <selection pane="bottomRight" activeCell="I29" sqref="I29"/>
    </sheetView>
  </sheetViews>
  <sheetFormatPr defaultColWidth="9.140625" defaultRowHeight="12.75"/>
  <cols>
    <col min="1" max="1" width="10.5703125" style="221" bestFit="1" customWidth="1"/>
    <col min="2" max="2" width="104.140625" style="221" customWidth="1"/>
    <col min="3" max="5" width="13.5703125" style="221" bestFit="1" customWidth="1"/>
    <col min="6" max="11" width="12.7109375" style="221" customWidth="1"/>
    <col min="12" max="16384" width="9.140625" style="221"/>
  </cols>
  <sheetData>
    <row r="1" spans="1:11">
      <c r="A1" s="221" t="s">
        <v>108</v>
      </c>
      <c r="B1" s="221" t="str">
        <f>Info!C2</f>
        <v>სს "ბაზისბანკი"</v>
      </c>
    </row>
    <row r="2" spans="1:11">
      <c r="A2" s="221" t="s">
        <v>109</v>
      </c>
      <c r="B2" s="614">
        <f>'1. key ratios'!B2</f>
        <v>45291</v>
      </c>
      <c r="C2" s="222"/>
      <c r="D2" s="222"/>
    </row>
    <row r="3" spans="1:11">
      <c r="B3" s="222"/>
      <c r="C3" s="222"/>
      <c r="D3" s="222"/>
    </row>
    <row r="4" spans="1:11" ht="13.5" thickBot="1">
      <c r="A4" s="221" t="s">
        <v>245</v>
      </c>
      <c r="B4" s="190" t="s">
        <v>244</v>
      </c>
      <c r="C4" s="222"/>
      <c r="D4" s="222"/>
    </row>
    <row r="5" spans="1:11" ht="30" customHeight="1">
      <c r="A5" s="817"/>
      <c r="B5" s="818"/>
      <c r="C5" s="815" t="s">
        <v>276</v>
      </c>
      <c r="D5" s="815"/>
      <c r="E5" s="815"/>
      <c r="F5" s="815" t="s">
        <v>277</v>
      </c>
      <c r="G5" s="815"/>
      <c r="H5" s="815"/>
      <c r="I5" s="815" t="s">
        <v>278</v>
      </c>
      <c r="J5" s="815"/>
      <c r="K5" s="816"/>
    </row>
    <row r="6" spans="1:11">
      <c r="A6" s="219"/>
      <c r="B6" s="220"/>
      <c r="C6" s="223" t="s">
        <v>26</v>
      </c>
      <c r="D6" s="223" t="s">
        <v>90</v>
      </c>
      <c r="E6" s="223" t="s">
        <v>66</v>
      </c>
      <c r="F6" s="223" t="s">
        <v>26</v>
      </c>
      <c r="G6" s="223" t="s">
        <v>90</v>
      </c>
      <c r="H6" s="223" t="s">
        <v>66</v>
      </c>
      <c r="I6" s="223" t="s">
        <v>26</v>
      </c>
      <c r="J6" s="223" t="s">
        <v>90</v>
      </c>
      <c r="K6" s="224" t="s">
        <v>66</v>
      </c>
    </row>
    <row r="7" spans="1:11">
      <c r="A7" s="225" t="s">
        <v>224</v>
      </c>
      <c r="B7" s="218"/>
      <c r="C7" s="218"/>
      <c r="D7" s="218"/>
      <c r="E7" s="218"/>
      <c r="F7" s="218"/>
      <c r="G7" s="218"/>
      <c r="H7" s="218"/>
      <c r="I7" s="218"/>
      <c r="J7" s="218"/>
      <c r="K7" s="226"/>
    </row>
    <row r="8" spans="1:11">
      <c r="A8" s="217">
        <v>1</v>
      </c>
      <c r="B8" s="202" t="s">
        <v>224</v>
      </c>
      <c r="C8" s="200"/>
      <c r="D8" s="200"/>
      <c r="E8" s="200"/>
      <c r="F8" s="606">
        <v>325742499.98163038</v>
      </c>
      <c r="G8" s="606">
        <v>333030805.31978261</v>
      </c>
      <c r="H8" s="606">
        <v>658773305.30141282</v>
      </c>
      <c r="I8" s="606">
        <v>322791507.43413049</v>
      </c>
      <c r="J8" s="606">
        <v>215764769.45043489</v>
      </c>
      <c r="K8" s="607">
        <v>538556276.88456511</v>
      </c>
    </row>
    <row r="9" spans="1:11">
      <c r="A9" s="225" t="s">
        <v>225</v>
      </c>
      <c r="B9" s="218"/>
      <c r="C9" s="218"/>
      <c r="D9" s="218"/>
      <c r="E9" s="218"/>
      <c r="F9" s="218"/>
      <c r="G9" s="218"/>
      <c r="H9" s="218"/>
      <c r="I9" s="218"/>
      <c r="J9" s="218"/>
      <c r="K9" s="226"/>
    </row>
    <row r="10" spans="1:11">
      <c r="A10" s="227">
        <v>2</v>
      </c>
      <c r="B10" s="203" t="s">
        <v>226</v>
      </c>
      <c r="C10" s="361">
        <v>300926361.46630442</v>
      </c>
      <c r="D10" s="599">
        <v>682863274.29467404</v>
      </c>
      <c r="E10" s="599">
        <v>983789635.76097846</v>
      </c>
      <c r="F10" s="599">
        <v>26160390.45392501</v>
      </c>
      <c r="G10" s="599">
        <v>73562210.110809222</v>
      </c>
      <c r="H10" s="599">
        <v>99722600.564734235</v>
      </c>
      <c r="I10" s="599">
        <v>5052969.8757608701</v>
      </c>
      <c r="J10" s="599">
        <v>14453634.928918481</v>
      </c>
      <c r="K10" s="600">
        <v>19506604.804679349</v>
      </c>
    </row>
    <row r="11" spans="1:11">
      <c r="A11" s="227">
        <v>3</v>
      </c>
      <c r="B11" s="203" t="s">
        <v>227</v>
      </c>
      <c r="C11" s="361">
        <v>783634611.29934812</v>
      </c>
      <c r="D11" s="599">
        <v>767973682.77630436</v>
      </c>
      <c r="E11" s="599">
        <v>1551608294.0756526</v>
      </c>
      <c r="F11" s="599">
        <v>255498073.8904593</v>
      </c>
      <c r="G11" s="599">
        <v>84684927.554282621</v>
      </c>
      <c r="H11" s="599">
        <v>340183001.4447419</v>
      </c>
      <c r="I11" s="599">
        <v>209576561.41644019</v>
      </c>
      <c r="J11" s="599">
        <v>74855442.708657622</v>
      </c>
      <c r="K11" s="600">
        <v>284432004.12509781</v>
      </c>
    </row>
    <row r="12" spans="1:11">
      <c r="A12" s="227">
        <v>4</v>
      </c>
      <c r="B12" s="203" t="s">
        <v>228</v>
      </c>
      <c r="C12" s="361">
        <v>131051161.2128261</v>
      </c>
      <c r="D12" s="599">
        <v>0</v>
      </c>
      <c r="E12" s="599">
        <v>131051161.2128261</v>
      </c>
      <c r="F12" s="599"/>
      <c r="G12" s="599"/>
      <c r="H12" s="599">
        <v>0</v>
      </c>
      <c r="I12" s="599"/>
      <c r="J12" s="599"/>
      <c r="K12" s="600">
        <v>0</v>
      </c>
    </row>
    <row r="13" spans="1:11">
      <c r="A13" s="227">
        <v>5</v>
      </c>
      <c r="B13" s="203" t="s">
        <v>229</v>
      </c>
      <c r="C13" s="361">
        <v>265752558.30358699</v>
      </c>
      <c r="D13" s="599">
        <v>221868004.84858701</v>
      </c>
      <c r="E13" s="599">
        <v>487620563.152174</v>
      </c>
      <c r="F13" s="599">
        <v>61104665.364175551</v>
      </c>
      <c r="G13" s="599">
        <v>50985849.090375029</v>
      </c>
      <c r="H13" s="599">
        <v>112090514.45455058</v>
      </c>
      <c r="I13" s="599">
        <v>23820157.032652169</v>
      </c>
      <c r="J13" s="599">
        <v>19182697.77889131</v>
      </c>
      <c r="K13" s="600">
        <v>43002854.81154348</v>
      </c>
    </row>
    <row r="14" spans="1:11">
      <c r="A14" s="227">
        <v>6</v>
      </c>
      <c r="B14" s="203" t="s">
        <v>243</v>
      </c>
      <c r="C14" s="361"/>
      <c r="D14" s="599"/>
      <c r="E14" s="599">
        <v>0</v>
      </c>
      <c r="F14" s="599"/>
      <c r="G14" s="599"/>
      <c r="H14" s="599">
        <v>0</v>
      </c>
      <c r="I14" s="599"/>
      <c r="J14" s="599"/>
      <c r="K14" s="600">
        <v>0</v>
      </c>
    </row>
    <row r="15" spans="1:11">
      <c r="A15" s="227">
        <v>7</v>
      </c>
      <c r="B15" s="203" t="s">
        <v>230</v>
      </c>
      <c r="C15" s="361">
        <v>18752105.99847826</v>
      </c>
      <c r="D15" s="599">
        <v>20103321.480869569</v>
      </c>
      <c r="E15" s="599">
        <v>38855427.479347825</v>
      </c>
      <c r="F15" s="599">
        <v>4510084.9066304341</v>
      </c>
      <c r="G15" s="599">
        <v>5590977.5943478271</v>
      </c>
      <c r="H15" s="599">
        <v>10101062.500978261</v>
      </c>
      <c r="I15" s="599">
        <v>4510084.9066304341</v>
      </c>
      <c r="J15" s="599">
        <v>5590977.5943478271</v>
      </c>
      <c r="K15" s="600">
        <v>10101062.500978261</v>
      </c>
    </row>
    <row r="16" spans="1:11">
      <c r="A16" s="227">
        <v>8</v>
      </c>
      <c r="B16" s="204" t="s">
        <v>231</v>
      </c>
      <c r="C16" s="361">
        <v>1500116798.2805438</v>
      </c>
      <c r="D16" s="599">
        <v>1692808283.400435</v>
      </c>
      <c r="E16" s="599">
        <v>3192925081.6809788</v>
      </c>
      <c r="F16" s="599">
        <v>347273214.61519033</v>
      </c>
      <c r="G16" s="599">
        <v>214823964.34981471</v>
      </c>
      <c r="H16" s="599">
        <v>562097178.96500492</v>
      </c>
      <c r="I16" s="599">
        <v>242959773.23148367</v>
      </c>
      <c r="J16" s="599">
        <v>114082753.01081523</v>
      </c>
      <c r="K16" s="600">
        <v>357042526.24229884</v>
      </c>
    </row>
    <row r="17" spans="1:11">
      <c r="A17" s="225" t="s">
        <v>232</v>
      </c>
      <c r="B17" s="218"/>
      <c r="C17" s="601"/>
      <c r="D17" s="601"/>
      <c r="E17" s="601"/>
      <c r="F17" s="601"/>
      <c r="G17" s="601"/>
      <c r="H17" s="601"/>
      <c r="I17" s="601"/>
      <c r="J17" s="601"/>
      <c r="K17" s="602"/>
    </row>
    <row r="18" spans="1:11">
      <c r="A18" s="227">
        <v>9</v>
      </c>
      <c r="B18" s="203" t="s">
        <v>233</v>
      </c>
      <c r="C18" s="361">
        <v>6470122.0416304329</v>
      </c>
      <c r="D18" s="599">
        <v>0</v>
      </c>
      <c r="E18" s="599">
        <v>6470122.0416304329</v>
      </c>
      <c r="F18" s="599">
        <v>0</v>
      </c>
      <c r="G18" s="599">
        <v>0</v>
      </c>
      <c r="H18" s="599">
        <v>0</v>
      </c>
      <c r="I18" s="599">
        <v>0</v>
      </c>
      <c r="J18" s="599">
        <v>0</v>
      </c>
      <c r="K18" s="600">
        <v>0</v>
      </c>
    </row>
    <row r="19" spans="1:11">
      <c r="A19" s="227">
        <v>10</v>
      </c>
      <c r="B19" s="203" t="s">
        <v>234</v>
      </c>
      <c r="C19" s="361">
        <v>1107736027.880543</v>
      </c>
      <c r="D19" s="599">
        <v>1182735146.814131</v>
      </c>
      <c r="E19" s="599">
        <v>2290471174.694674</v>
      </c>
      <c r="F19" s="599">
        <v>16312688.20206522</v>
      </c>
      <c r="G19" s="599">
        <v>13190186.71244565</v>
      </c>
      <c r="H19" s="599">
        <v>29502874.914510868</v>
      </c>
      <c r="I19" s="599">
        <v>19263680.74956521</v>
      </c>
      <c r="J19" s="599">
        <v>135421847.9053804</v>
      </c>
      <c r="K19" s="600">
        <v>154685528.65494561</v>
      </c>
    </row>
    <row r="20" spans="1:11">
      <c r="A20" s="227">
        <v>11</v>
      </c>
      <c r="B20" s="203" t="s">
        <v>235</v>
      </c>
      <c r="C20" s="361">
        <v>41356543.744565219</v>
      </c>
      <c r="D20" s="599">
        <v>1875331.972934783</v>
      </c>
      <c r="E20" s="599">
        <v>43231875.717500001</v>
      </c>
      <c r="F20" s="599">
        <v>1436509.772826086</v>
      </c>
      <c r="G20" s="599">
        <v>141111.59239130441</v>
      </c>
      <c r="H20" s="599">
        <v>1577621.3652173905</v>
      </c>
      <c r="I20" s="599">
        <v>1436509.772826086</v>
      </c>
      <c r="J20" s="599">
        <v>141111.59239130441</v>
      </c>
      <c r="K20" s="600">
        <v>1577621.3652173905</v>
      </c>
    </row>
    <row r="21" spans="1:11" ht="13.5" thickBot="1">
      <c r="A21" s="165">
        <v>12</v>
      </c>
      <c r="B21" s="228" t="s">
        <v>236</v>
      </c>
      <c r="C21" s="603">
        <v>1155562693.6667387</v>
      </c>
      <c r="D21" s="604">
        <v>1184610478.7870657</v>
      </c>
      <c r="E21" s="603">
        <v>2340173172.4538045</v>
      </c>
      <c r="F21" s="604">
        <v>17749197.974891305</v>
      </c>
      <c r="G21" s="604">
        <v>13331298.304836955</v>
      </c>
      <c r="H21" s="604">
        <v>31080496.27972826</v>
      </c>
      <c r="I21" s="604">
        <v>20700190.522391297</v>
      </c>
      <c r="J21" s="604">
        <v>135562959.49777171</v>
      </c>
      <c r="K21" s="605">
        <v>156263150.020163</v>
      </c>
    </row>
    <row r="22" spans="1:11" ht="38.25" customHeight="1" thickBot="1">
      <c r="A22" s="215"/>
      <c r="B22" s="216"/>
      <c r="C22" s="216"/>
      <c r="D22" s="216"/>
      <c r="E22" s="216"/>
      <c r="F22" s="814" t="s">
        <v>237</v>
      </c>
      <c r="G22" s="815"/>
      <c r="H22" s="815"/>
      <c r="I22" s="814" t="s">
        <v>238</v>
      </c>
      <c r="J22" s="815"/>
      <c r="K22" s="816"/>
    </row>
    <row r="23" spans="1:11">
      <c r="A23" s="208">
        <v>13</v>
      </c>
      <c r="B23" s="205" t="s">
        <v>224</v>
      </c>
      <c r="C23" s="214"/>
      <c r="D23" s="214"/>
      <c r="E23" s="214"/>
      <c r="F23" s="608">
        <v>325742499.98163038</v>
      </c>
      <c r="G23" s="608">
        <v>333030805.31978261</v>
      </c>
      <c r="H23" s="608">
        <v>658773305.30141282</v>
      </c>
      <c r="I23" s="608">
        <v>322791507.43413049</v>
      </c>
      <c r="J23" s="608">
        <v>215764769.45043489</v>
      </c>
      <c r="K23" s="609">
        <v>538556276.88456511</v>
      </c>
    </row>
    <row r="24" spans="1:11" ht="13.5" thickBot="1">
      <c r="A24" s="209">
        <v>14</v>
      </c>
      <c r="B24" s="206" t="s">
        <v>239</v>
      </c>
      <c r="C24" s="229"/>
      <c r="D24" s="212"/>
      <c r="E24" s="213"/>
      <c r="F24" s="610">
        <v>329524016.6402989</v>
      </c>
      <c r="G24" s="610">
        <v>201492666.04497769</v>
      </c>
      <c r="H24" s="610">
        <v>531016682.68527639</v>
      </c>
      <c r="I24" s="610">
        <v>222259582.70909229</v>
      </c>
      <c r="J24" s="610">
        <v>28528975.929737769</v>
      </c>
      <c r="K24" s="611">
        <v>200779376.2221359</v>
      </c>
    </row>
    <row r="25" spans="1:11" ht="13.5" thickBot="1">
      <c r="A25" s="210">
        <v>15</v>
      </c>
      <c r="B25" s="207" t="s">
        <v>240</v>
      </c>
      <c r="C25" s="211"/>
      <c r="D25" s="211"/>
      <c r="E25" s="211"/>
      <c r="F25" s="612">
        <v>0.97767250190903476</v>
      </c>
      <c r="G25" s="612">
        <v>1.654778626713308</v>
      </c>
      <c r="H25" s="612">
        <v>1.2283510532087381</v>
      </c>
      <c r="I25" s="612">
        <v>1.4392603214763131</v>
      </c>
      <c r="J25" s="612">
        <v>8.0200442630190238</v>
      </c>
      <c r="K25" s="613">
        <v>2.7237549010589932</v>
      </c>
    </row>
    <row r="28" spans="1:11" ht="38.25">
      <c r="B28" s="35" t="s">
        <v>275</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90" zoomScaleNormal="90" workbookViewId="0">
      <pane xSplit="1" ySplit="5" topLeftCell="B6" activePane="bottomRight" state="frozen"/>
      <selection activeCell="B2" sqref="B2"/>
      <selection pane="topRight" activeCell="B2" sqref="B2"/>
      <selection pane="bottomLeft" activeCell="B2" sqref="B2"/>
      <selection pane="bottomRight" activeCell="J39" sqref="J38:J39"/>
    </sheetView>
  </sheetViews>
  <sheetFormatPr defaultColWidth="9.140625" defaultRowHeight="15"/>
  <cols>
    <col min="1" max="1" width="10.5703125" style="50" bestFit="1" customWidth="1"/>
    <col min="2" max="2" width="95" style="50" customWidth="1"/>
    <col min="3" max="3" width="12.5703125" style="50" bestFit="1" customWidth="1"/>
    <col min="4" max="4" width="10" style="50" bestFit="1" customWidth="1"/>
    <col min="5" max="5" width="18.28515625" style="50" bestFit="1" customWidth="1"/>
    <col min="6" max="13" width="10.7109375" style="50" customWidth="1"/>
    <col min="14" max="14" width="31" style="50" bestFit="1" customWidth="1"/>
    <col min="15" max="16384" width="9.140625" style="25"/>
  </cols>
  <sheetData>
    <row r="1" spans="1:14">
      <c r="A1" s="18" t="s">
        <v>108</v>
      </c>
      <c r="B1" s="50" t="str">
        <f>Info!C2</f>
        <v>სს "ბაზისბანკი"</v>
      </c>
    </row>
    <row r="2" spans="1:14" ht="14.25" customHeight="1">
      <c r="A2" s="50" t="s">
        <v>109</v>
      </c>
      <c r="B2" s="614">
        <f>'1. key ratios'!B2</f>
        <v>45291</v>
      </c>
    </row>
    <row r="3" spans="1:14" ht="14.25" customHeight="1"/>
    <row r="4" spans="1:14" ht="15.75" thickBot="1">
      <c r="A4" s="15" t="s">
        <v>199</v>
      </c>
      <c r="B4" s="67" t="s">
        <v>74</v>
      </c>
    </row>
    <row r="5" spans="1:14" s="37" customFormat="1" ht="12.75">
      <c r="A5" s="127"/>
      <c r="B5" s="128"/>
      <c r="C5" s="129" t="s">
        <v>0</v>
      </c>
      <c r="D5" s="129" t="s">
        <v>1</v>
      </c>
      <c r="E5" s="129" t="s">
        <v>2</v>
      </c>
      <c r="F5" s="129" t="s">
        <v>3</v>
      </c>
      <c r="G5" s="129" t="s">
        <v>4</v>
      </c>
      <c r="H5" s="129" t="s">
        <v>5</v>
      </c>
      <c r="I5" s="129" t="s">
        <v>145</v>
      </c>
      <c r="J5" s="129" t="s">
        <v>146</v>
      </c>
      <c r="K5" s="129" t="s">
        <v>147</v>
      </c>
      <c r="L5" s="129" t="s">
        <v>148</v>
      </c>
      <c r="M5" s="129" t="s">
        <v>149</v>
      </c>
      <c r="N5" s="130" t="s">
        <v>150</v>
      </c>
    </row>
    <row r="6" spans="1:14" ht="45">
      <c r="A6" s="119"/>
      <c r="B6" s="79"/>
      <c r="C6" s="80" t="s">
        <v>84</v>
      </c>
      <c r="D6" s="81" t="s">
        <v>73</v>
      </c>
      <c r="E6" s="82" t="s">
        <v>83</v>
      </c>
      <c r="F6" s="83">
        <v>0</v>
      </c>
      <c r="G6" s="83">
        <v>0.2</v>
      </c>
      <c r="H6" s="83">
        <v>0.35</v>
      </c>
      <c r="I6" s="83">
        <v>0.5</v>
      </c>
      <c r="J6" s="83">
        <v>0.75</v>
      </c>
      <c r="K6" s="83">
        <v>1</v>
      </c>
      <c r="L6" s="83">
        <v>1.5</v>
      </c>
      <c r="M6" s="83">
        <v>2.5</v>
      </c>
      <c r="N6" s="120" t="s">
        <v>74</v>
      </c>
    </row>
    <row r="7" spans="1:14">
      <c r="A7" s="121">
        <v>1</v>
      </c>
      <c r="B7" s="84" t="s">
        <v>75</v>
      </c>
      <c r="C7" s="179">
        <f>SUM(C8:C13)</f>
        <v>0</v>
      </c>
      <c r="D7" s="79"/>
      <c r="E7" s="182">
        <f t="shared" ref="E7:M7" si="0">SUM(E8:E13)</f>
        <v>0</v>
      </c>
      <c r="F7" s="179">
        <f>SUM(F8:F13)</f>
        <v>0</v>
      </c>
      <c r="G7" s="179">
        <f t="shared" si="0"/>
        <v>0</v>
      </c>
      <c r="H7" s="179">
        <f t="shared" si="0"/>
        <v>0</v>
      </c>
      <c r="I7" s="179">
        <f t="shared" si="0"/>
        <v>0</v>
      </c>
      <c r="J7" s="179">
        <f t="shared" si="0"/>
        <v>0</v>
      </c>
      <c r="K7" s="179">
        <f t="shared" si="0"/>
        <v>0</v>
      </c>
      <c r="L7" s="179">
        <f t="shared" si="0"/>
        <v>0</v>
      </c>
      <c r="M7" s="179">
        <f t="shared" si="0"/>
        <v>0</v>
      </c>
      <c r="N7" s="122">
        <f>SUM(N8:N13)</f>
        <v>0</v>
      </c>
    </row>
    <row r="8" spans="1:14">
      <c r="A8" s="121">
        <v>1.1000000000000001</v>
      </c>
      <c r="B8" s="85" t="s">
        <v>76</v>
      </c>
      <c r="C8" s="180">
        <v>0</v>
      </c>
      <c r="D8" s="86">
        <v>0.02</v>
      </c>
      <c r="E8" s="182">
        <f>C8*D8</f>
        <v>0</v>
      </c>
      <c r="F8" s="180"/>
      <c r="G8" s="180"/>
      <c r="H8" s="180"/>
      <c r="I8" s="180"/>
      <c r="J8" s="180"/>
      <c r="K8" s="180"/>
      <c r="L8" s="180"/>
      <c r="M8" s="180"/>
      <c r="N8" s="122">
        <f>SUMPRODUCT($F$6:$M$6,F8:M8)</f>
        <v>0</v>
      </c>
    </row>
    <row r="9" spans="1:14">
      <c r="A9" s="121">
        <v>1.2</v>
      </c>
      <c r="B9" s="85" t="s">
        <v>77</v>
      </c>
      <c r="C9" s="180">
        <v>0</v>
      </c>
      <c r="D9" s="86">
        <v>0.05</v>
      </c>
      <c r="E9" s="182">
        <f>C9*D9</f>
        <v>0</v>
      </c>
      <c r="F9" s="180"/>
      <c r="G9" s="180"/>
      <c r="H9" s="180"/>
      <c r="I9" s="180"/>
      <c r="J9" s="180"/>
      <c r="K9" s="180"/>
      <c r="L9" s="180"/>
      <c r="M9" s="180"/>
      <c r="N9" s="122">
        <f t="shared" ref="N9:N12" si="1">SUMPRODUCT($F$6:$M$6,F9:M9)</f>
        <v>0</v>
      </c>
    </row>
    <row r="10" spans="1:14">
      <c r="A10" s="121">
        <v>1.3</v>
      </c>
      <c r="B10" s="85" t="s">
        <v>78</v>
      </c>
      <c r="C10" s="180">
        <v>0</v>
      </c>
      <c r="D10" s="86">
        <v>0.08</v>
      </c>
      <c r="E10" s="182">
        <f>C10*D10</f>
        <v>0</v>
      </c>
      <c r="F10" s="180"/>
      <c r="G10" s="180"/>
      <c r="H10" s="180"/>
      <c r="I10" s="180"/>
      <c r="J10" s="180"/>
      <c r="K10" s="180"/>
      <c r="L10" s="180"/>
      <c r="M10" s="180"/>
      <c r="N10" s="122">
        <f>SUMPRODUCT($F$6:$M$6,F10:M10)</f>
        <v>0</v>
      </c>
    </row>
    <row r="11" spans="1:14">
      <c r="A11" s="121">
        <v>1.4</v>
      </c>
      <c r="B11" s="85" t="s">
        <v>79</v>
      </c>
      <c r="C11" s="180">
        <v>0</v>
      </c>
      <c r="D11" s="86">
        <v>0.11</v>
      </c>
      <c r="E11" s="182">
        <f>C11*D11</f>
        <v>0</v>
      </c>
      <c r="F11" s="180"/>
      <c r="G11" s="180"/>
      <c r="H11" s="180"/>
      <c r="I11" s="180"/>
      <c r="J11" s="180"/>
      <c r="K11" s="180"/>
      <c r="L11" s="180"/>
      <c r="M11" s="180"/>
      <c r="N11" s="122">
        <f t="shared" si="1"/>
        <v>0</v>
      </c>
    </row>
    <row r="12" spans="1:14">
      <c r="A12" s="121">
        <v>1.5</v>
      </c>
      <c r="B12" s="85" t="s">
        <v>80</v>
      </c>
      <c r="C12" s="180">
        <v>0</v>
      </c>
      <c r="D12" s="86">
        <v>0.14000000000000001</v>
      </c>
      <c r="E12" s="182">
        <f>C12*D12</f>
        <v>0</v>
      </c>
      <c r="F12" s="180"/>
      <c r="G12" s="180"/>
      <c r="H12" s="180"/>
      <c r="I12" s="180"/>
      <c r="J12" s="180"/>
      <c r="K12" s="180"/>
      <c r="L12" s="180"/>
      <c r="M12" s="180"/>
      <c r="N12" s="122">
        <f t="shared" si="1"/>
        <v>0</v>
      </c>
    </row>
    <row r="13" spans="1:14">
      <c r="A13" s="121">
        <v>1.6</v>
      </c>
      <c r="B13" s="87" t="s">
        <v>81</v>
      </c>
      <c r="C13" s="180">
        <v>0</v>
      </c>
      <c r="D13" s="88"/>
      <c r="E13" s="180"/>
      <c r="F13" s="180"/>
      <c r="G13" s="180"/>
      <c r="H13" s="180"/>
      <c r="I13" s="180"/>
      <c r="J13" s="180"/>
      <c r="K13" s="180"/>
      <c r="L13" s="180"/>
      <c r="M13" s="180"/>
      <c r="N13" s="122">
        <f>SUMPRODUCT($F$6:$M$6,F13:M13)</f>
        <v>0</v>
      </c>
    </row>
    <row r="14" spans="1:14">
      <c r="A14" s="121">
        <v>2</v>
      </c>
      <c r="B14" s="89" t="s">
        <v>82</v>
      </c>
      <c r="C14" s="179">
        <f>SUM(C15:C20)</f>
        <v>0</v>
      </c>
      <c r="D14" s="79"/>
      <c r="E14" s="182">
        <f t="shared" ref="E14:M14" si="2">SUM(E15:E20)</f>
        <v>0</v>
      </c>
      <c r="F14" s="180">
        <f t="shared" si="2"/>
        <v>0</v>
      </c>
      <c r="G14" s="180">
        <f t="shared" si="2"/>
        <v>0</v>
      </c>
      <c r="H14" s="180">
        <f t="shared" si="2"/>
        <v>0</v>
      </c>
      <c r="I14" s="180">
        <f t="shared" si="2"/>
        <v>0</v>
      </c>
      <c r="J14" s="180">
        <f t="shared" si="2"/>
        <v>0</v>
      </c>
      <c r="K14" s="180">
        <f t="shared" si="2"/>
        <v>0</v>
      </c>
      <c r="L14" s="180">
        <f t="shared" si="2"/>
        <v>0</v>
      </c>
      <c r="M14" s="180">
        <f t="shared" si="2"/>
        <v>0</v>
      </c>
      <c r="N14" s="122">
        <f>SUM(N15:N20)</f>
        <v>0</v>
      </c>
    </row>
    <row r="15" spans="1:14">
      <c r="A15" s="121">
        <v>2.1</v>
      </c>
      <c r="B15" s="87" t="s">
        <v>76</v>
      </c>
      <c r="C15" s="180"/>
      <c r="D15" s="86">
        <v>5.0000000000000001E-3</v>
      </c>
      <c r="E15" s="182">
        <f>C15*D15</f>
        <v>0</v>
      </c>
      <c r="F15" s="180"/>
      <c r="G15" s="180"/>
      <c r="H15" s="180"/>
      <c r="I15" s="180"/>
      <c r="J15" s="180"/>
      <c r="K15" s="180"/>
      <c r="L15" s="180"/>
      <c r="M15" s="180"/>
      <c r="N15" s="122">
        <f>SUMPRODUCT($F$6:$M$6,F15:M15)</f>
        <v>0</v>
      </c>
    </row>
    <row r="16" spans="1:14">
      <c r="A16" s="121">
        <v>2.2000000000000002</v>
      </c>
      <c r="B16" s="87" t="s">
        <v>77</v>
      </c>
      <c r="C16" s="180"/>
      <c r="D16" s="86">
        <v>0.01</v>
      </c>
      <c r="E16" s="182">
        <f>C16*D16</f>
        <v>0</v>
      </c>
      <c r="F16" s="180"/>
      <c r="G16" s="180"/>
      <c r="H16" s="180"/>
      <c r="I16" s="180"/>
      <c r="J16" s="180"/>
      <c r="K16" s="180"/>
      <c r="L16" s="180"/>
      <c r="M16" s="180"/>
      <c r="N16" s="122">
        <f t="shared" ref="N16:N20" si="3">SUMPRODUCT($F$6:$M$6,F16:M16)</f>
        <v>0</v>
      </c>
    </row>
    <row r="17" spans="1:14">
      <c r="A17" s="121">
        <v>2.2999999999999998</v>
      </c>
      <c r="B17" s="87" t="s">
        <v>78</v>
      </c>
      <c r="C17" s="180"/>
      <c r="D17" s="86">
        <v>0.02</v>
      </c>
      <c r="E17" s="182">
        <f>C17*D17</f>
        <v>0</v>
      </c>
      <c r="F17" s="180"/>
      <c r="G17" s="180"/>
      <c r="H17" s="180"/>
      <c r="I17" s="180"/>
      <c r="J17" s="180"/>
      <c r="K17" s="180"/>
      <c r="L17" s="180"/>
      <c r="M17" s="180"/>
      <c r="N17" s="122">
        <f t="shared" si="3"/>
        <v>0</v>
      </c>
    </row>
    <row r="18" spans="1:14">
      <c r="A18" s="121">
        <v>2.4</v>
      </c>
      <c r="B18" s="87" t="s">
        <v>79</v>
      </c>
      <c r="C18" s="180"/>
      <c r="D18" s="86">
        <v>0.03</v>
      </c>
      <c r="E18" s="182">
        <f>C18*D18</f>
        <v>0</v>
      </c>
      <c r="F18" s="180"/>
      <c r="G18" s="180"/>
      <c r="H18" s="180"/>
      <c r="I18" s="180"/>
      <c r="J18" s="180"/>
      <c r="K18" s="180"/>
      <c r="L18" s="180"/>
      <c r="M18" s="180"/>
      <c r="N18" s="122">
        <f t="shared" si="3"/>
        <v>0</v>
      </c>
    </row>
    <row r="19" spans="1:14">
      <c r="A19" s="121">
        <v>2.5</v>
      </c>
      <c r="B19" s="87" t="s">
        <v>80</v>
      </c>
      <c r="C19" s="180"/>
      <c r="D19" s="86">
        <v>0.04</v>
      </c>
      <c r="E19" s="182">
        <f>C19*D19</f>
        <v>0</v>
      </c>
      <c r="F19" s="180"/>
      <c r="G19" s="180"/>
      <c r="H19" s="180"/>
      <c r="I19" s="180"/>
      <c r="J19" s="180"/>
      <c r="K19" s="180"/>
      <c r="L19" s="180"/>
      <c r="M19" s="180"/>
      <c r="N19" s="122">
        <f t="shared" si="3"/>
        <v>0</v>
      </c>
    </row>
    <row r="20" spans="1:14">
      <c r="A20" s="121">
        <v>2.6</v>
      </c>
      <c r="B20" s="87" t="s">
        <v>81</v>
      </c>
      <c r="C20" s="180"/>
      <c r="D20" s="88"/>
      <c r="E20" s="183"/>
      <c r="F20" s="180"/>
      <c r="G20" s="180"/>
      <c r="H20" s="180"/>
      <c r="I20" s="180"/>
      <c r="J20" s="180"/>
      <c r="K20" s="180"/>
      <c r="L20" s="180"/>
      <c r="M20" s="180"/>
      <c r="N20" s="122">
        <f t="shared" si="3"/>
        <v>0</v>
      </c>
    </row>
    <row r="21" spans="1:14" ht="15.75" thickBot="1">
      <c r="A21" s="123">
        <v>3</v>
      </c>
      <c r="B21" s="124" t="s">
        <v>66</v>
      </c>
      <c r="C21" s="181">
        <f>C14+C7</f>
        <v>0</v>
      </c>
      <c r="D21" s="125"/>
      <c r="E21" s="184">
        <f>E14+E7</f>
        <v>0</v>
      </c>
      <c r="F21" s="185">
        <f>F7+F14</f>
        <v>0</v>
      </c>
      <c r="G21" s="185">
        <f t="shared" ref="G21:L21" si="4">G7+G14</f>
        <v>0</v>
      </c>
      <c r="H21" s="185">
        <f t="shared" si="4"/>
        <v>0</v>
      </c>
      <c r="I21" s="185">
        <f t="shared" si="4"/>
        <v>0</v>
      </c>
      <c r="J21" s="185">
        <f t="shared" si="4"/>
        <v>0</v>
      </c>
      <c r="K21" s="185">
        <f t="shared" si="4"/>
        <v>0</v>
      </c>
      <c r="L21" s="185">
        <f t="shared" si="4"/>
        <v>0</v>
      </c>
      <c r="M21" s="185">
        <f>M7+M14</f>
        <v>0</v>
      </c>
      <c r="N21" s="126">
        <f>N14+N7</f>
        <v>0</v>
      </c>
    </row>
    <row r="22" spans="1:14">
      <c r="E22" s="186"/>
      <c r="F22" s="186"/>
      <c r="G22" s="186"/>
      <c r="H22" s="186"/>
      <c r="I22" s="186"/>
      <c r="J22" s="186"/>
      <c r="K22" s="186"/>
      <c r="L22" s="186"/>
      <c r="M22" s="186"/>
    </row>
    <row r="30" spans="1:14">
      <c r="B30" s="615"/>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zoomScale="90" zoomScaleNormal="90" workbookViewId="0">
      <selection activeCell="I34" sqref="I34"/>
    </sheetView>
  </sheetViews>
  <sheetFormatPr defaultRowHeight="15"/>
  <cols>
    <col min="1" max="1" width="11.42578125" customWidth="1"/>
    <col min="2" max="2" width="76.85546875" style="17" customWidth="1"/>
    <col min="3" max="3" width="22.85546875" customWidth="1"/>
  </cols>
  <sheetData>
    <row r="1" spans="1:5">
      <c r="A1" s="221" t="s">
        <v>108</v>
      </c>
      <c r="B1" t="str">
        <f>Info!C2</f>
        <v>სს "ბაზისბანკი"</v>
      </c>
    </row>
    <row r="2" spans="1:5">
      <c r="A2" s="221" t="s">
        <v>109</v>
      </c>
      <c r="B2" s="614">
        <f>'1. key ratios'!B2</f>
        <v>45291</v>
      </c>
    </row>
    <row r="3" spans="1:5">
      <c r="A3" s="221"/>
      <c r="B3"/>
    </row>
    <row r="4" spans="1:5">
      <c r="A4" s="221" t="s">
        <v>320</v>
      </c>
      <c r="B4" t="s">
        <v>279</v>
      </c>
    </row>
    <row r="5" spans="1:5">
      <c r="A5" s="272"/>
      <c r="B5" s="272" t="s">
        <v>280</v>
      </c>
      <c r="C5" s="284"/>
    </row>
    <row r="6" spans="1:5">
      <c r="A6" s="273">
        <v>1</v>
      </c>
      <c r="B6" s="285" t="s">
        <v>329</v>
      </c>
      <c r="C6" s="286">
        <v>3527553346.1545253</v>
      </c>
      <c r="E6" s="655"/>
    </row>
    <row r="7" spans="1:5">
      <c r="A7" s="273">
        <v>2</v>
      </c>
      <c r="B7" s="285" t="s">
        <v>281</v>
      </c>
      <c r="C7" s="286">
        <v>-26873283.91</v>
      </c>
      <c r="E7" s="655"/>
    </row>
    <row r="8" spans="1:5">
      <c r="A8" s="274">
        <v>3</v>
      </c>
      <c r="B8" s="287" t="s">
        <v>282</v>
      </c>
      <c r="C8" s="288">
        <f>C6+C7</f>
        <v>3500680062.2445254</v>
      </c>
      <c r="E8" s="655"/>
    </row>
    <row r="9" spans="1:5">
      <c r="A9" s="275"/>
      <c r="B9" s="275" t="s">
        <v>283</v>
      </c>
      <c r="C9" s="289"/>
      <c r="E9" s="655"/>
    </row>
    <row r="10" spans="1:5">
      <c r="A10" s="276">
        <v>4</v>
      </c>
      <c r="B10" s="290" t="s">
        <v>284</v>
      </c>
      <c r="C10" s="286"/>
      <c r="E10" s="655"/>
    </row>
    <row r="11" spans="1:5">
      <c r="A11" s="276">
        <v>5</v>
      </c>
      <c r="B11" s="291" t="s">
        <v>285</v>
      </c>
      <c r="C11" s="286"/>
      <c r="E11" s="655"/>
    </row>
    <row r="12" spans="1:5">
      <c r="A12" s="276" t="s">
        <v>286</v>
      </c>
      <c r="B12" s="285" t="s">
        <v>287</v>
      </c>
      <c r="C12" s="288">
        <f>'15. CCR'!E21</f>
        <v>0</v>
      </c>
      <c r="E12" s="655"/>
    </row>
    <row r="13" spans="1:5">
      <c r="A13" s="277">
        <v>6</v>
      </c>
      <c r="B13" s="292" t="s">
        <v>288</v>
      </c>
      <c r="C13" s="286"/>
      <c r="E13" s="655"/>
    </row>
    <row r="14" spans="1:5">
      <c r="A14" s="277">
        <v>7</v>
      </c>
      <c r="B14" s="293" t="s">
        <v>289</v>
      </c>
      <c r="C14" s="286"/>
      <c r="E14" s="655"/>
    </row>
    <row r="15" spans="1:5">
      <c r="A15" s="278">
        <v>8</v>
      </c>
      <c r="B15" s="285" t="s">
        <v>290</v>
      </c>
      <c r="C15" s="286"/>
      <c r="E15" s="655"/>
    </row>
    <row r="16" spans="1:5" ht="24">
      <c r="A16" s="277">
        <v>9</v>
      </c>
      <c r="B16" s="293" t="s">
        <v>291</v>
      </c>
      <c r="C16" s="286"/>
      <c r="E16" s="655"/>
    </row>
    <row r="17" spans="1:5">
      <c r="A17" s="277">
        <v>10</v>
      </c>
      <c r="B17" s="293" t="s">
        <v>292</v>
      </c>
      <c r="C17" s="286"/>
      <c r="E17" s="655"/>
    </row>
    <row r="18" spans="1:5">
      <c r="A18" s="279">
        <v>11</v>
      </c>
      <c r="B18" s="294" t="s">
        <v>293</v>
      </c>
      <c r="C18" s="288">
        <f>SUM(C10:C17)</f>
        <v>0</v>
      </c>
      <c r="E18" s="655"/>
    </row>
    <row r="19" spans="1:5">
      <c r="A19" s="275"/>
      <c r="B19" s="275" t="s">
        <v>294</v>
      </c>
      <c r="C19" s="295"/>
      <c r="E19" s="655"/>
    </row>
    <row r="20" spans="1:5">
      <c r="A20" s="277">
        <v>12</v>
      </c>
      <c r="B20" s="290" t="s">
        <v>295</v>
      </c>
      <c r="C20" s="286"/>
      <c r="E20" s="655"/>
    </row>
    <row r="21" spans="1:5">
      <c r="A21" s="277">
        <v>13</v>
      </c>
      <c r="B21" s="290" t="s">
        <v>296</v>
      </c>
      <c r="C21" s="286"/>
      <c r="E21" s="655"/>
    </row>
    <row r="22" spans="1:5">
      <c r="A22" s="277">
        <v>14</v>
      </c>
      <c r="B22" s="290" t="s">
        <v>297</v>
      </c>
      <c r="C22" s="286"/>
      <c r="E22" s="655"/>
    </row>
    <row r="23" spans="1:5" ht="24">
      <c r="A23" s="277" t="s">
        <v>298</v>
      </c>
      <c r="B23" s="290" t="s">
        <v>299</v>
      </c>
      <c r="C23" s="286"/>
      <c r="E23" s="655"/>
    </row>
    <row r="24" spans="1:5">
      <c r="A24" s="277">
        <v>15</v>
      </c>
      <c r="B24" s="290" t="s">
        <v>300</v>
      </c>
      <c r="C24" s="286"/>
      <c r="E24" s="655"/>
    </row>
    <row r="25" spans="1:5">
      <c r="A25" s="277" t="s">
        <v>301</v>
      </c>
      <c r="B25" s="285" t="s">
        <v>302</v>
      </c>
      <c r="C25" s="286"/>
      <c r="E25" s="655"/>
    </row>
    <row r="26" spans="1:5">
      <c r="A26" s="279">
        <v>16</v>
      </c>
      <c r="B26" s="294" t="s">
        <v>303</v>
      </c>
      <c r="C26" s="288">
        <f>SUM(C20:C25)</f>
        <v>0</v>
      </c>
      <c r="E26" s="655"/>
    </row>
    <row r="27" spans="1:5">
      <c r="A27" s="275"/>
      <c r="B27" s="275" t="s">
        <v>304</v>
      </c>
      <c r="C27" s="289"/>
      <c r="E27" s="655"/>
    </row>
    <row r="28" spans="1:5">
      <c r="A28" s="276">
        <v>17</v>
      </c>
      <c r="B28" s="285" t="s">
        <v>305</v>
      </c>
      <c r="C28" s="286">
        <v>596771274.68859994</v>
      </c>
      <c r="E28" s="655"/>
    </row>
    <row r="29" spans="1:5">
      <c r="A29" s="276">
        <v>18</v>
      </c>
      <c r="B29" s="285" t="s">
        <v>306</v>
      </c>
      <c r="C29" s="286">
        <v>-256365808.90410995</v>
      </c>
      <c r="E29" s="655"/>
    </row>
    <row r="30" spans="1:5">
      <c r="A30" s="279">
        <v>19</v>
      </c>
      <c r="B30" s="294" t="s">
        <v>307</v>
      </c>
      <c r="C30" s="288">
        <f>C28+C29</f>
        <v>340405465.78448999</v>
      </c>
      <c r="E30" s="655"/>
    </row>
    <row r="31" spans="1:5">
      <c r="A31" s="280"/>
      <c r="B31" s="275" t="s">
        <v>308</v>
      </c>
      <c r="C31" s="289"/>
      <c r="E31" s="655"/>
    </row>
    <row r="32" spans="1:5">
      <c r="A32" s="276" t="s">
        <v>309</v>
      </c>
      <c r="B32" s="290" t="s">
        <v>310</v>
      </c>
      <c r="C32" s="296"/>
      <c r="E32" s="655"/>
    </row>
    <row r="33" spans="1:5">
      <c r="A33" s="276" t="s">
        <v>311</v>
      </c>
      <c r="B33" s="291" t="s">
        <v>312</v>
      </c>
      <c r="C33" s="296"/>
      <c r="E33" s="655"/>
    </row>
    <row r="34" spans="1:5">
      <c r="A34" s="275"/>
      <c r="B34" s="275" t="s">
        <v>313</v>
      </c>
      <c r="C34" s="289"/>
      <c r="E34" s="655"/>
    </row>
    <row r="35" spans="1:5">
      <c r="A35" s="279">
        <v>20</v>
      </c>
      <c r="B35" s="294" t="s">
        <v>86</v>
      </c>
      <c r="C35" s="288">
        <f>'1. key ratios'!C9</f>
        <v>476428970.03999996</v>
      </c>
      <c r="E35" s="655"/>
    </row>
    <row r="36" spans="1:5">
      <c r="A36" s="279">
        <v>21</v>
      </c>
      <c r="B36" s="294" t="s">
        <v>314</v>
      </c>
      <c r="C36" s="288">
        <f>C8+C18+C26+C30</f>
        <v>3841085528.0290155</v>
      </c>
      <c r="E36" s="655"/>
    </row>
    <row r="37" spans="1:5">
      <c r="A37" s="281"/>
      <c r="B37" s="281" t="s">
        <v>279</v>
      </c>
      <c r="C37" s="289"/>
      <c r="E37" s="655"/>
    </row>
    <row r="38" spans="1:5">
      <c r="A38" s="279">
        <v>22</v>
      </c>
      <c r="B38" s="294" t="s">
        <v>279</v>
      </c>
      <c r="C38" s="616">
        <f>IFERROR(C35/C36,0)</f>
        <v>0.12403498088324812</v>
      </c>
      <c r="E38" s="655"/>
    </row>
    <row r="39" spans="1:5">
      <c r="A39" s="281"/>
      <c r="B39" s="281" t="s">
        <v>315</v>
      </c>
      <c r="C39" s="289"/>
      <c r="E39" s="655"/>
    </row>
    <row r="40" spans="1:5">
      <c r="A40" s="282" t="s">
        <v>316</v>
      </c>
      <c r="B40" s="290" t="s">
        <v>317</v>
      </c>
      <c r="C40" s="296"/>
      <c r="E40" s="655"/>
    </row>
    <row r="41" spans="1:5">
      <c r="A41" s="283" t="s">
        <v>318</v>
      </c>
      <c r="B41" s="291" t="s">
        <v>319</v>
      </c>
      <c r="C41" s="296"/>
      <c r="E41" s="655"/>
    </row>
    <row r="42" spans="1:5">
      <c r="E42" s="655"/>
    </row>
    <row r="43" spans="1:5">
      <c r="B43" s="305" t="s">
        <v>330</v>
      </c>
      <c r="E43" s="655"/>
    </row>
    <row r="44" spans="1:5">
      <c r="E44" s="65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80" zoomScaleNormal="80" workbookViewId="0">
      <pane xSplit="2" ySplit="6" topLeftCell="C10" activePane="bottomRight" state="frozen"/>
      <selection activeCell="B2" sqref="B2"/>
      <selection pane="topRight" activeCell="B2" sqref="B2"/>
      <selection pane="bottomLeft" activeCell="B2" sqref="B2"/>
      <selection pane="bottomRight" activeCell="Q37" sqref="Q37"/>
    </sheetView>
  </sheetViews>
  <sheetFormatPr defaultRowHeight="15"/>
  <cols>
    <col min="1" max="1" width="9.85546875" style="221" bestFit="1" customWidth="1"/>
    <col min="2" max="2" width="82.5703125" style="35" customWidth="1"/>
    <col min="3" max="7" width="17.5703125" style="221" customWidth="1"/>
  </cols>
  <sheetData>
    <row r="1" spans="1:7">
      <c r="A1" s="221" t="s">
        <v>108</v>
      </c>
      <c r="B1" s="221" t="str">
        <f>Info!C2</f>
        <v>სს "ბაზისბანკი"</v>
      </c>
    </row>
    <row r="2" spans="1:7">
      <c r="A2" s="221" t="s">
        <v>109</v>
      </c>
      <c r="B2" s="614">
        <f>'1. key ratios'!B2</f>
        <v>45291</v>
      </c>
    </row>
    <row r="3" spans="1:7">
      <c r="B3" s="333"/>
    </row>
    <row r="4" spans="1:7" ht="15.75" thickBot="1">
      <c r="A4" s="221" t="s">
        <v>377</v>
      </c>
      <c r="B4" s="335" t="s">
        <v>342</v>
      </c>
    </row>
    <row r="5" spans="1:7">
      <c r="A5" s="336"/>
      <c r="B5" s="337"/>
      <c r="C5" s="819" t="s">
        <v>343</v>
      </c>
      <c r="D5" s="819"/>
      <c r="E5" s="819"/>
      <c r="F5" s="819"/>
      <c r="G5" s="820" t="s">
        <v>344</v>
      </c>
    </row>
    <row r="6" spans="1:7">
      <c r="A6" s="338"/>
      <c r="B6" s="339"/>
      <c r="C6" s="340" t="s">
        <v>345</v>
      </c>
      <c r="D6" s="341" t="s">
        <v>346</v>
      </c>
      <c r="E6" s="341" t="s">
        <v>347</v>
      </c>
      <c r="F6" s="341" t="s">
        <v>348</v>
      </c>
      <c r="G6" s="821"/>
    </row>
    <row r="7" spans="1:7">
      <c r="A7" s="342"/>
      <c r="B7" s="343" t="s">
        <v>349</v>
      </c>
      <c r="C7" s="344"/>
      <c r="D7" s="344"/>
      <c r="E7" s="344"/>
      <c r="F7" s="344"/>
      <c r="G7" s="345"/>
    </row>
    <row r="8" spans="1:7">
      <c r="A8" s="346">
        <v>1</v>
      </c>
      <c r="B8" s="347" t="s">
        <v>350</v>
      </c>
      <c r="C8" s="348">
        <f>SUM(C9:C10)</f>
        <v>476428970.04000002</v>
      </c>
      <c r="D8" s="348">
        <f>SUM(D9:D10)</f>
        <v>0</v>
      </c>
      <c r="E8" s="348">
        <f>SUM(E9:E10)</f>
        <v>0</v>
      </c>
      <c r="F8" s="348">
        <f>SUM(F9:F10)</f>
        <v>667902754.18000007</v>
      </c>
      <c r="G8" s="349">
        <f>SUM(G9:G10)</f>
        <v>1144331724.22</v>
      </c>
    </row>
    <row r="9" spans="1:7">
      <c r="A9" s="346">
        <v>2</v>
      </c>
      <c r="B9" s="350" t="s">
        <v>85</v>
      </c>
      <c r="C9" s="348">
        <v>476428970.04000002</v>
      </c>
      <c r="D9" s="348"/>
      <c r="E9" s="348"/>
      <c r="F9" s="348">
        <v>96932951.200000003</v>
      </c>
      <c r="G9" s="349">
        <v>573361921.24000001</v>
      </c>
    </row>
    <row r="10" spans="1:7">
      <c r="A10" s="346">
        <v>3</v>
      </c>
      <c r="B10" s="350" t="s">
        <v>351</v>
      </c>
      <c r="C10" s="351"/>
      <c r="D10" s="351"/>
      <c r="E10" s="351"/>
      <c r="F10" s="348">
        <v>570969802.98000002</v>
      </c>
      <c r="G10" s="349">
        <v>570969802.98000002</v>
      </c>
    </row>
    <row r="11" spans="1:7" ht="26.25">
      <c r="A11" s="346">
        <v>4</v>
      </c>
      <c r="B11" s="347" t="s">
        <v>352</v>
      </c>
      <c r="C11" s="348">
        <f t="shared" ref="C11:F11" si="0">SUM(C12:C13)</f>
        <v>300913638.94999999</v>
      </c>
      <c r="D11" s="348">
        <f t="shared" si="0"/>
        <v>247620807.87</v>
      </c>
      <c r="E11" s="348">
        <f t="shared" si="0"/>
        <v>267777894.88</v>
      </c>
      <c r="F11" s="348">
        <f t="shared" si="0"/>
        <v>0</v>
      </c>
      <c r="G11" s="349">
        <f>SUM(G12:G13)</f>
        <v>680897657.39999998</v>
      </c>
    </row>
    <row r="12" spans="1:7">
      <c r="A12" s="346">
        <v>5</v>
      </c>
      <c r="B12" s="350" t="s">
        <v>353</v>
      </c>
      <c r="C12" s="348">
        <v>219932171.38999999</v>
      </c>
      <c r="D12" s="352">
        <v>183385674.40000001</v>
      </c>
      <c r="E12" s="348">
        <v>202774346.41</v>
      </c>
      <c r="F12" s="348">
        <v>0</v>
      </c>
      <c r="G12" s="349">
        <v>575787582.39999998</v>
      </c>
    </row>
    <row r="13" spans="1:7">
      <c r="A13" s="346">
        <v>6</v>
      </c>
      <c r="B13" s="350" t="s">
        <v>354</v>
      </c>
      <c r="C13" s="348">
        <v>80981467.560000002</v>
      </c>
      <c r="D13" s="352">
        <v>64235133.469999999</v>
      </c>
      <c r="E13" s="348">
        <v>65003548.469999999</v>
      </c>
      <c r="F13" s="348">
        <v>0</v>
      </c>
      <c r="G13" s="349">
        <v>105110075</v>
      </c>
    </row>
    <row r="14" spans="1:7">
      <c r="A14" s="346">
        <v>7</v>
      </c>
      <c r="B14" s="347" t="s">
        <v>355</v>
      </c>
      <c r="C14" s="348">
        <f t="shared" ref="C14:F14" si="1">SUM(C15:C16)</f>
        <v>476165575.87</v>
      </c>
      <c r="D14" s="348">
        <f t="shared" si="1"/>
        <v>300092813.61000001</v>
      </c>
      <c r="E14" s="348">
        <f t="shared" si="1"/>
        <v>342068370.26999998</v>
      </c>
      <c r="F14" s="348">
        <f t="shared" si="1"/>
        <v>0</v>
      </c>
      <c r="G14" s="349">
        <f>SUM(G15:G16)</f>
        <v>559163380</v>
      </c>
    </row>
    <row r="15" spans="1:7" ht="51.75">
      <c r="A15" s="346">
        <v>8</v>
      </c>
      <c r="B15" s="350" t="s">
        <v>356</v>
      </c>
      <c r="C15" s="348">
        <v>476165575.87</v>
      </c>
      <c r="D15" s="352">
        <v>300092813.61000001</v>
      </c>
      <c r="E15" s="348">
        <v>253102934.56999999</v>
      </c>
      <c r="F15" s="348">
        <v>0</v>
      </c>
      <c r="G15" s="349">
        <v>514680662</v>
      </c>
    </row>
    <row r="16" spans="1:7" ht="26.25">
      <c r="A16" s="346">
        <v>9</v>
      </c>
      <c r="B16" s="350" t="s">
        <v>357</v>
      </c>
      <c r="C16" s="348">
        <v>0</v>
      </c>
      <c r="D16" s="352">
        <v>0</v>
      </c>
      <c r="E16" s="348">
        <v>88965435.700000003</v>
      </c>
      <c r="F16" s="348">
        <v>0</v>
      </c>
      <c r="G16" s="349">
        <v>44482718</v>
      </c>
    </row>
    <row r="17" spans="1:7">
      <c r="A17" s="346">
        <v>10</v>
      </c>
      <c r="B17" s="347" t="s">
        <v>358</v>
      </c>
      <c r="C17" s="348">
        <v>0</v>
      </c>
      <c r="D17" s="352">
        <v>0</v>
      </c>
      <c r="E17" s="348">
        <v>0</v>
      </c>
      <c r="F17" s="348">
        <v>0</v>
      </c>
      <c r="G17" s="349">
        <v>0</v>
      </c>
    </row>
    <row r="18" spans="1:7">
      <c r="A18" s="346">
        <v>11</v>
      </c>
      <c r="B18" s="347" t="s">
        <v>89</v>
      </c>
      <c r="C18" s="348">
        <f>SUM(C19:C20)</f>
        <v>285758064.52999997</v>
      </c>
      <c r="D18" s="352">
        <f t="shared" ref="D18:G18" si="2">SUM(D19:D20)</f>
        <v>122212244.36</v>
      </c>
      <c r="E18" s="348">
        <f t="shared" si="2"/>
        <v>5886992.75</v>
      </c>
      <c r="F18" s="348">
        <f t="shared" si="2"/>
        <v>6575753.4699999997</v>
      </c>
      <c r="G18" s="349">
        <f t="shared" si="2"/>
        <v>0</v>
      </c>
    </row>
    <row r="19" spans="1:7">
      <c r="A19" s="346">
        <v>12</v>
      </c>
      <c r="B19" s="350" t="s">
        <v>359</v>
      </c>
      <c r="C19" s="351"/>
      <c r="D19" s="352">
        <v>0</v>
      </c>
      <c r="E19" s="348">
        <v>0</v>
      </c>
      <c r="F19" s="348">
        <v>0</v>
      </c>
      <c r="G19" s="349">
        <v>0</v>
      </c>
    </row>
    <row r="20" spans="1:7" ht="26.25">
      <c r="A20" s="346">
        <v>13</v>
      </c>
      <c r="B20" s="350" t="s">
        <v>360</v>
      </c>
      <c r="C20" s="348">
        <v>285758064.52999997</v>
      </c>
      <c r="D20" s="348">
        <v>122212244.36</v>
      </c>
      <c r="E20" s="348">
        <v>5886992.75</v>
      </c>
      <c r="F20" s="348">
        <v>6575753.4699999997</v>
      </c>
      <c r="G20" s="349">
        <v>0</v>
      </c>
    </row>
    <row r="21" spans="1:7">
      <c r="A21" s="353">
        <v>14</v>
      </c>
      <c r="B21" s="354" t="s">
        <v>361</v>
      </c>
      <c r="C21" s="351"/>
      <c r="D21" s="351"/>
      <c r="E21" s="351"/>
      <c r="F21" s="351"/>
      <c r="G21" s="355">
        <f>SUM(G8,G11,G14,G17,G18)</f>
        <v>2384392761.6199999</v>
      </c>
    </row>
    <row r="22" spans="1:7">
      <c r="A22" s="356"/>
      <c r="B22" s="375" t="s">
        <v>362</v>
      </c>
      <c r="C22" s="357"/>
      <c r="D22" s="358"/>
      <c r="E22" s="357"/>
      <c r="F22" s="357"/>
      <c r="G22" s="359"/>
    </row>
    <row r="23" spans="1:7">
      <c r="A23" s="346">
        <v>15</v>
      </c>
      <c r="B23" s="347" t="s">
        <v>224</v>
      </c>
      <c r="C23" s="360">
        <v>554946619.36000001</v>
      </c>
      <c r="D23" s="361">
        <v>118189834.29000001</v>
      </c>
      <c r="E23" s="360">
        <v>8839800</v>
      </c>
      <c r="F23" s="360">
        <v>211686455.15999997</v>
      </c>
      <c r="G23" s="349">
        <v>29447582.050000001</v>
      </c>
    </row>
    <row r="24" spans="1:7">
      <c r="A24" s="346">
        <v>16</v>
      </c>
      <c r="B24" s="347" t="s">
        <v>363</v>
      </c>
      <c r="C24" s="348">
        <f>SUM(C25:C27,C29,C31)</f>
        <v>209661714.84999999</v>
      </c>
      <c r="D24" s="352">
        <f t="shared" ref="D24:G24" si="3">SUM(D25:D27,D29,D31)</f>
        <v>264489012.96000004</v>
      </c>
      <c r="E24" s="348">
        <f t="shared" si="3"/>
        <v>313079969.25</v>
      </c>
      <c r="F24" s="348">
        <f t="shared" si="3"/>
        <v>1506079934.8</v>
      </c>
      <c r="G24" s="349">
        <f t="shared" si="3"/>
        <v>1631339582.8199999</v>
      </c>
    </row>
    <row r="25" spans="1:7" ht="26.25">
      <c r="A25" s="346">
        <v>17</v>
      </c>
      <c r="B25" s="350" t="s">
        <v>364</v>
      </c>
      <c r="C25" s="348">
        <v>0</v>
      </c>
      <c r="D25" s="352">
        <v>319233.86</v>
      </c>
      <c r="E25" s="348">
        <v>0</v>
      </c>
      <c r="F25" s="348">
        <v>0</v>
      </c>
      <c r="G25" s="349">
        <v>31923.39</v>
      </c>
    </row>
    <row r="26" spans="1:7" ht="26.25">
      <c r="A26" s="346">
        <v>18</v>
      </c>
      <c r="B26" s="350" t="s">
        <v>365</v>
      </c>
      <c r="C26" s="348">
        <v>8485539.0299999993</v>
      </c>
      <c r="D26" s="352">
        <v>872794.94</v>
      </c>
      <c r="E26" s="348">
        <v>58022821.710000001</v>
      </c>
      <c r="F26" s="348">
        <v>22063199.82</v>
      </c>
      <c r="G26" s="349">
        <v>52481377.909999996</v>
      </c>
    </row>
    <row r="27" spans="1:7">
      <c r="A27" s="346">
        <v>19</v>
      </c>
      <c r="B27" s="350" t="s">
        <v>366</v>
      </c>
      <c r="C27" s="348">
        <v>195741003.68000001</v>
      </c>
      <c r="D27" s="352">
        <v>243291491.18000001</v>
      </c>
      <c r="E27" s="348">
        <v>237886127.63999999</v>
      </c>
      <c r="F27" s="348">
        <v>1243651633.27</v>
      </c>
      <c r="G27" s="349">
        <v>1395563188.51</v>
      </c>
    </row>
    <row r="28" spans="1:7">
      <c r="A28" s="346">
        <v>20</v>
      </c>
      <c r="B28" s="362" t="s">
        <v>367</v>
      </c>
      <c r="C28" s="348">
        <v>0</v>
      </c>
      <c r="D28" s="352">
        <v>0</v>
      </c>
      <c r="E28" s="348">
        <v>0</v>
      </c>
      <c r="F28" s="348">
        <v>0</v>
      </c>
      <c r="G28" s="349">
        <v>0</v>
      </c>
    </row>
    <row r="29" spans="1:7">
      <c r="A29" s="346">
        <v>21</v>
      </c>
      <c r="B29" s="350" t="s">
        <v>368</v>
      </c>
      <c r="C29" s="348">
        <v>5435172.1399999997</v>
      </c>
      <c r="D29" s="352">
        <v>15209252.359999999</v>
      </c>
      <c r="E29" s="348">
        <v>15599503.470000001</v>
      </c>
      <c r="F29" s="348">
        <v>222914503.75999999</v>
      </c>
      <c r="G29" s="349">
        <v>163017491.25999999</v>
      </c>
    </row>
    <row r="30" spans="1:7">
      <c r="A30" s="346">
        <v>22</v>
      </c>
      <c r="B30" s="362" t="s">
        <v>367</v>
      </c>
      <c r="C30" s="348">
        <v>152649538.25999999</v>
      </c>
      <c r="D30" s="352">
        <v>15379107.48</v>
      </c>
      <c r="E30" s="348">
        <v>15599503.77</v>
      </c>
      <c r="F30" s="348">
        <v>222914504.05000001</v>
      </c>
      <c r="G30" s="349">
        <v>170403688.22999999</v>
      </c>
    </row>
    <row r="31" spans="1:7" ht="26.25">
      <c r="A31" s="346">
        <v>23</v>
      </c>
      <c r="B31" s="350" t="s">
        <v>369</v>
      </c>
      <c r="C31" s="348">
        <v>0</v>
      </c>
      <c r="D31" s="352">
        <v>4796240.62</v>
      </c>
      <c r="E31" s="348">
        <v>1571516.43</v>
      </c>
      <c r="F31" s="348">
        <v>17450597.950000003</v>
      </c>
      <c r="G31" s="349">
        <v>20245601.75</v>
      </c>
    </row>
    <row r="32" spans="1:7">
      <c r="A32" s="346">
        <v>24</v>
      </c>
      <c r="B32" s="347" t="s">
        <v>370</v>
      </c>
      <c r="C32" s="348">
        <v>0</v>
      </c>
      <c r="D32" s="352">
        <v>0</v>
      </c>
      <c r="E32" s="348">
        <v>0</v>
      </c>
      <c r="F32" s="348">
        <v>0</v>
      </c>
      <c r="G32" s="349">
        <v>0</v>
      </c>
    </row>
    <row r="33" spans="1:7">
      <c r="A33" s="346">
        <v>25</v>
      </c>
      <c r="B33" s="347" t="s">
        <v>99</v>
      </c>
      <c r="C33" s="348">
        <f>SUM(C34:C35)</f>
        <v>3002197.77</v>
      </c>
      <c r="D33" s="348">
        <f>SUM(D34:D35)</f>
        <v>29277299.350000001</v>
      </c>
      <c r="E33" s="348">
        <f>SUM(E34:E35)</f>
        <v>11890876.58</v>
      </c>
      <c r="F33" s="348">
        <f>SUM(F34:F35)</f>
        <v>274426013.30000001</v>
      </c>
      <c r="G33" s="349">
        <f>SUM(G34:G35)</f>
        <v>322136990.87999988</v>
      </c>
    </row>
    <row r="34" spans="1:7">
      <c r="A34" s="346">
        <v>26</v>
      </c>
      <c r="B34" s="350" t="s">
        <v>371</v>
      </c>
      <c r="C34" s="351"/>
      <c r="D34" s="352">
        <v>0</v>
      </c>
      <c r="E34" s="348">
        <v>0</v>
      </c>
      <c r="F34" s="348">
        <v>0</v>
      </c>
      <c r="G34" s="349">
        <v>0</v>
      </c>
    </row>
    <row r="35" spans="1:7">
      <c r="A35" s="346">
        <v>27</v>
      </c>
      <c r="B35" s="350" t="s">
        <v>372</v>
      </c>
      <c r="C35" s="348">
        <v>3002197.77</v>
      </c>
      <c r="D35" s="352">
        <v>29277299.350000001</v>
      </c>
      <c r="E35" s="348">
        <v>11890876.58</v>
      </c>
      <c r="F35" s="348">
        <v>274426013.30000001</v>
      </c>
      <c r="G35" s="349">
        <v>322136990.87999988</v>
      </c>
    </row>
    <row r="36" spans="1:7">
      <c r="A36" s="346">
        <v>28</v>
      </c>
      <c r="B36" s="347" t="s">
        <v>373</v>
      </c>
      <c r="C36" s="348">
        <v>316369308.38999999</v>
      </c>
      <c r="D36" s="352">
        <v>73247328.609999999</v>
      </c>
      <c r="E36" s="348">
        <v>47925305.299999997</v>
      </c>
      <c r="F36" s="348">
        <v>159228992.27668306</v>
      </c>
      <c r="G36" s="349">
        <v>51707910.144804157</v>
      </c>
    </row>
    <row r="37" spans="1:7">
      <c r="A37" s="353">
        <v>29</v>
      </c>
      <c r="B37" s="354" t="s">
        <v>374</v>
      </c>
      <c r="C37" s="351"/>
      <c r="D37" s="351"/>
      <c r="E37" s="351"/>
      <c r="F37" s="351"/>
      <c r="G37" s="355">
        <f>SUM(G23:G24,G32:G33,G36)</f>
        <v>2034632065.894804</v>
      </c>
    </row>
    <row r="38" spans="1:7">
      <c r="A38" s="342"/>
      <c r="B38" s="363"/>
      <c r="C38" s="364"/>
      <c r="D38" s="364"/>
      <c r="E38" s="364"/>
      <c r="F38" s="364"/>
      <c r="G38" s="365"/>
    </row>
    <row r="39" spans="1:7" ht="15.75" thickBot="1">
      <c r="A39" s="366">
        <v>30</v>
      </c>
      <c r="B39" s="367" t="s">
        <v>342</v>
      </c>
      <c r="C39" s="229"/>
      <c r="D39" s="212"/>
      <c r="E39" s="212"/>
      <c r="F39" s="368"/>
      <c r="G39" s="369">
        <f>IFERROR(G21/G37,0)</f>
        <v>1.171903658449114</v>
      </c>
    </row>
    <row r="42" spans="1:7" ht="39">
      <c r="B42" s="35" t="s">
        <v>375</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70" zoomScaleNormal="70" workbookViewId="0">
      <selection activeCell="B36" sqref="B36"/>
    </sheetView>
  </sheetViews>
  <sheetFormatPr defaultColWidth="9.140625" defaultRowHeight="12.75"/>
  <cols>
    <col min="1" max="1" width="11.85546875" style="377" bestFit="1" customWidth="1"/>
    <col min="2" max="2" width="105.140625" style="377" bestFit="1" customWidth="1"/>
    <col min="3" max="3" width="18.42578125" style="377" bestFit="1" customWidth="1"/>
    <col min="4" max="4" width="19.28515625" style="377" bestFit="1" customWidth="1"/>
    <col min="5" max="6" width="18.85546875" style="377" bestFit="1" customWidth="1"/>
    <col min="7" max="7" width="29.28515625" style="377" customWidth="1"/>
    <col min="8" max="8" width="17" style="377" customWidth="1"/>
    <col min="9" max="16384" width="9.140625" style="377"/>
  </cols>
  <sheetData>
    <row r="1" spans="1:8" ht="13.5">
      <c r="A1" s="376" t="s">
        <v>108</v>
      </c>
      <c r="B1" s="304" t="str">
        <f>Info!C2</f>
        <v>სს "ბაზისბანკი"</v>
      </c>
    </row>
    <row r="2" spans="1:8">
      <c r="A2" s="378" t="s">
        <v>109</v>
      </c>
      <c r="B2" s="619">
        <f>'1. key ratios'!B2</f>
        <v>45291</v>
      </c>
    </row>
    <row r="3" spans="1:8">
      <c r="A3" s="379" t="s">
        <v>378</v>
      </c>
    </row>
    <row r="5" spans="1:8">
      <c r="A5" s="822" t="s">
        <v>379</v>
      </c>
      <c r="B5" s="823"/>
      <c r="C5" s="828" t="s">
        <v>380</v>
      </c>
      <c r="D5" s="829"/>
      <c r="E5" s="829"/>
      <c r="F5" s="829"/>
      <c r="G5" s="829"/>
      <c r="H5" s="830"/>
    </row>
    <row r="6" spans="1:8">
      <c r="A6" s="824"/>
      <c r="B6" s="825"/>
      <c r="C6" s="831"/>
      <c r="D6" s="832"/>
      <c r="E6" s="832"/>
      <c r="F6" s="832"/>
      <c r="G6" s="832"/>
      <c r="H6" s="833"/>
    </row>
    <row r="7" spans="1:8" ht="25.5">
      <c r="A7" s="826"/>
      <c r="B7" s="827"/>
      <c r="C7" s="424" t="s">
        <v>381</v>
      </c>
      <c r="D7" s="424" t="s">
        <v>382</v>
      </c>
      <c r="E7" s="424" t="s">
        <v>383</v>
      </c>
      <c r="F7" s="424" t="s">
        <v>384</v>
      </c>
      <c r="G7" s="425" t="s">
        <v>494</v>
      </c>
      <c r="H7" s="424" t="s">
        <v>66</v>
      </c>
    </row>
    <row r="8" spans="1:8">
      <c r="A8" s="420">
        <v>1</v>
      </c>
      <c r="B8" s="419" t="s">
        <v>134</v>
      </c>
      <c r="C8" s="618">
        <v>243511535.28560001</v>
      </c>
      <c r="D8" s="618">
        <v>131088367.99070001</v>
      </c>
      <c r="E8" s="618">
        <v>156288678.63</v>
      </c>
      <c r="F8" s="618">
        <v>31889852.0295</v>
      </c>
      <c r="G8" s="618">
        <v>0</v>
      </c>
      <c r="H8" s="617">
        <f t="shared" ref="H8:H20" si="0">SUM(C8:G8)</f>
        <v>562778433.93579996</v>
      </c>
    </row>
    <row r="9" spans="1:8">
      <c r="A9" s="420">
        <v>2</v>
      </c>
      <c r="B9" s="419" t="s">
        <v>135</v>
      </c>
      <c r="C9" s="618">
        <v>0</v>
      </c>
      <c r="D9" s="618">
        <v>0</v>
      </c>
      <c r="E9" s="618">
        <v>0</v>
      </c>
      <c r="F9" s="618">
        <v>0</v>
      </c>
      <c r="G9" s="618">
        <v>0</v>
      </c>
      <c r="H9" s="617">
        <f t="shared" si="0"/>
        <v>0</v>
      </c>
    </row>
    <row r="10" spans="1:8">
      <c r="A10" s="420">
        <v>3</v>
      </c>
      <c r="B10" s="419" t="s">
        <v>136</v>
      </c>
      <c r="C10" s="618">
        <v>0</v>
      </c>
      <c r="D10" s="618">
        <v>28262076.981800001</v>
      </c>
      <c r="E10" s="618">
        <v>119774.81880000001</v>
      </c>
      <c r="F10" s="618">
        <v>1155048.1061</v>
      </c>
      <c r="G10" s="618">
        <v>0</v>
      </c>
      <c r="H10" s="617">
        <f t="shared" si="0"/>
        <v>29536899.9067</v>
      </c>
    </row>
    <row r="11" spans="1:8">
      <c r="A11" s="420">
        <v>4</v>
      </c>
      <c r="B11" s="419" t="s">
        <v>137</v>
      </c>
      <c r="C11" s="618">
        <v>0</v>
      </c>
      <c r="D11" s="618">
        <v>0</v>
      </c>
      <c r="E11" s="618">
        <v>0</v>
      </c>
      <c r="F11" s="618">
        <v>0</v>
      </c>
      <c r="G11" s="618">
        <v>0</v>
      </c>
      <c r="H11" s="617">
        <f t="shared" si="0"/>
        <v>0</v>
      </c>
    </row>
    <row r="12" spans="1:8">
      <c r="A12" s="420">
        <v>5</v>
      </c>
      <c r="B12" s="419" t="s">
        <v>697</v>
      </c>
      <c r="C12" s="618">
        <v>0</v>
      </c>
      <c r="D12" s="618">
        <v>0</v>
      </c>
      <c r="E12" s="618">
        <v>0</v>
      </c>
      <c r="F12" s="618">
        <v>0</v>
      </c>
      <c r="G12" s="618">
        <v>0</v>
      </c>
      <c r="H12" s="617">
        <f t="shared" si="0"/>
        <v>0</v>
      </c>
    </row>
    <row r="13" spans="1:8">
      <c r="A13" s="420">
        <v>6</v>
      </c>
      <c r="B13" s="419" t="s">
        <v>138</v>
      </c>
      <c r="C13" s="618">
        <v>161359019.97279999</v>
      </c>
      <c r="D13" s="618">
        <v>296734.2905</v>
      </c>
      <c r="E13" s="618">
        <v>0</v>
      </c>
      <c r="F13" s="618">
        <v>0</v>
      </c>
      <c r="G13" s="618">
        <v>0</v>
      </c>
      <c r="H13" s="617">
        <f t="shared" si="0"/>
        <v>161655754.26329997</v>
      </c>
    </row>
    <row r="14" spans="1:8">
      <c r="A14" s="420">
        <v>7</v>
      </c>
      <c r="B14" s="419" t="s">
        <v>71</v>
      </c>
      <c r="C14" s="618">
        <v>2995540.3949157903</v>
      </c>
      <c r="D14" s="618">
        <v>336384428.79247481</v>
      </c>
      <c r="E14" s="618">
        <v>416638304.42730594</v>
      </c>
      <c r="F14" s="618">
        <v>651278712.04865873</v>
      </c>
      <c r="G14" s="618">
        <v>0</v>
      </c>
      <c r="H14" s="617">
        <f t="shared" si="0"/>
        <v>1407296985.6633554</v>
      </c>
    </row>
    <row r="15" spans="1:8">
      <c r="A15" s="420">
        <v>8</v>
      </c>
      <c r="B15" s="421" t="s">
        <v>72</v>
      </c>
      <c r="C15" s="618">
        <v>2934636.3377324985</v>
      </c>
      <c r="D15" s="618">
        <v>48210335.21990329</v>
      </c>
      <c r="E15" s="618">
        <v>190264689.39222869</v>
      </c>
      <c r="F15" s="618">
        <v>192442603.62612858</v>
      </c>
      <c r="G15" s="618">
        <v>0</v>
      </c>
      <c r="H15" s="617">
        <f t="shared" si="0"/>
        <v>433852264.57599306</v>
      </c>
    </row>
    <row r="16" spans="1:8">
      <c r="A16" s="420">
        <v>9</v>
      </c>
      <c r="B16" s="419" t="s">
        <v>698</v>
      </c>
      <c r="C16" s="618">
        <v>217887.99744096969</v>
      </c>
      <c r="D16" s="618">
        <v>5806483.9087573485</v>
      </c>
      <c r="E16" s="618">
        <v>80102182.947508827</v>
      </c>
      <c r="F16" s="618">
        <v>263303815.15999109</v>
      </c>
      <c r="G16" s="618">
        <v>0</v>
      </c>
      <c r="H16" s="617">
        <f t="shared" si="0"/>
        <v>349430370.01369822</v>
      </c>
    </row>
    <row r="17" spans="1:8">
      <c r="A17" s="420">
        <v>10</v>
      </c>
      <c r="B17" s="423" t="s">
        <v>399</v>
      </c>
      <c r="C17" s="618">
        <v>0</v>
      </c>
      <c r="D17" s="618"/>
      <c r="E17" s="618">
        <v>0</v>
      </c>
      <c r="F17" s="618">
        <v>35283239.433912084</v>
      </c>
      <c r="G17" s="618">
        <v>0</v>
      </c>
      <c r="H17" s="617">
        <f t="shared" si="0"/>
        <v>35283239.433912084</v>
      </c>
    </row>
    <row r="18" spans="1:8">
      <c r="A18" s="420">
        <v>11</v>
      </c>
      <c r="B18" s="419" t="s">
        <v>68</v>
      </c>
      <c r="C18" s="618">
        <v>0</v>
      </c>
      <c r="D18" s="618">
        <v>0</v>
      </c>
      <c r="E18" s="618">
        <v>0</v>
      </c>
      <c r="F18" s="618">
        <v>0</v>
      </c>
      <c r="G18" s="618">
        <v>0</v>
      </c>
      <c r="H18" s="617">
        <f t="shared" si="0"/>
        <v>0</v>
      </c>
    </row>
    <row r="19" spans="1:8">
      <c r="A19" s="420">
        <v>12</v>
      </c>
      <c r="B19" s="419" t="s">
        <v>69</v>
      </c>
      <c r="C19" s="618">
        <v>1E-3</v>
      </c>
      <c r="D19" s="618">
        <v>30947899.210599996</v>
      </c>
      <c r="E19" s="618">
        <v>0</v>
      </c>
      <c r="F19" s="618">
        <v>0</v>
      </c>
      <c r="G19" s="618">
        <v>0</v>
      </c>
      <c r="H19" s="617">
        <f t="shared" si="0"/>
        <v>30947899.211599994</v>
      </c>
    </row>
    <row r="20" spans="1:8">
      <c r="A20" s="422">
        <v>13</v>
      </c>
      <c r="B20" s="421" t="s">
        <v>70</v>
      </c>
      <c r="C20" s="618">
        <v>0</v>
      </c>
      <c r="D20" s="618">
        <v>0</v>
      </c>
      <c r="E20" s="618">
        <v>0</v>
      </c>
      <c r="F20" s="618">
        <v>0</v>
      </c>
      <c r="G20" s="618">
        <v>0</v>
      </c>
      <c r="H20" s="617">
        <f t="shared" si="0"/>
        <v>0</v>
      </c>
    </row>
    <row r="21" spans="1:8">
      <c r="A21" s="420">
        <v>14</v>
      </c>
      <c r="B21" s="419" t="s">
        <v>385</v>
      </c>
      <c r="C21" s="618">
        <v>805786.59401120269</v>
      </c>
      <c r="D21" s="618">
        <v>33337851.846455358</v>
      </c>
      <c r="E21" s="618">
        <v>110927857.93625228</v>
      </c>
      <c r="F21" s="618">
        <v>157104748.8579675</v>
      </c>
      <c r="G21" s="618">
        <v>223005207.998101</v>
      </c>
      <c r="H21" s="617">
        <f>SUM(C21:G21)</f>
        <v>525181453.23278737</v>
      </c>
    </row>
    <row r="22" spans="1:8">
      <c r="A22" s="418">
        <v>15</v>
      </c>
      <c r="B22" s="417" t="s">
        <v>66</v>
      </c>
      <c r="C22" s="617">
        <f>SUM(C18:C21)+SUM(C8:C16)</f>
        <v>411824406.58350044</v>
      </c>
      <c r="D22" s="617">
        <f t="shared" ref="D22:H22" si="1">SUM(D18:D21)+SUM(D8:D16)</f>
        <v>614334178.24119067</v>
      </c>
      <c r="E22" s="617">
        <f t="shared" si="1"/>
        <v>954341488.15209568</v>
      </c>
      <c r="F22" s="617">
        <f t="shared" si="1"/>
        <v>1297174779.8283458</v>
      </c>
      <c r="G22" s="617">
        <f t="shared" si="1"/>
        <v>223005207.998101</v>
      </c>
      <c r="H22" s="617">
        <f t="shared" si="1"/>
        <v>3500680060.8032341</v>
      </c>
    </row>
    <row r="26" spans="1:8" ht="38.25">
      <c r="B26" s="387" t="s">
        <v>493</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90" zoomScaleNormal="90" workbookViewId="0">
      <selection activeCell="D33" sqref="D33"/>
    </sheetView>
  </sheetViews>
  <sheetFormatPr defaultColWidth="9.140625" defaultRowHeight="12.75"/>
  <cols>
    <col min="1" max="1" width="11.85546875" style="380" bestFit="1" customWidth="1"/>
    <col min="2" max="2" width="86.85546875" style="377" customWidth="1"/>
    <col min="3" max="4" width="31.5703125" style="377" customWidth="1"/>
    <col min="5" max="5" width="16.42578125" style="382" bestFit="1" customWidth="1"/>
    <col min="6" max="6" width="14.28515625" style="382" bestFit="1" customWidth="1"/>
    <col min="7" max="7" width="20" style="377" bestFit="1" customWidth="1"/>
    <col min="8" max="8" width="25.140625" style="377" bestFit="1" customWidth="1"/>
    <col min="9" max="16384" width="9.140625" style="377"/>
  </cols>
  <sheetData>
    <row r="1" spans="1:8" ht="13.5">
      <c r="A1" s="376" t="s">
        <v>108</v>
      </c>
      <c r="B1" s="304" t="str">
        <f>Info!C2</f>
        <v>სს "ბაზისბანკი"</v>
      </c>
      <c r="C1" s="437"/>
      <c r="D1" s="437"/>
      <c r="E1" s="437"/>
      <c r="F1" s="437"/>
      <c r="G1" s="437"/>
      <c r="H1" s="437"/>
    </row>
    <row r="2" spans="1:8">
      <c r="A2" s="378" t="s">
        <v>109</v>
      </c>
      <c r="B2" s="619">
        <f>'1. key ratios'!B2</f>
        <v>45291</v>
      </c>
      <c r="C2" s="437"/>
      <c r="D2" s="437"/>
      <c r="E2" s="437"/>
      <c r="F2" s="437"/>
      <c r="G2" s="437"/>
      <c r="H2" s="437"/>
    </row>
    <row r="3" spans="1:8">
      <c r="A3" s="379" t="s">
        <v>386</v>
      </c>
      <c r="B3" s="437"/>
      <c r="C3" s="437"/>
      <c r="D3" s="437"/>
      <c r="E3" s="437"/>
      <c r="F3" s="437"/>
      <c r="G3" s="437"/>
      <c r="H3" s="437"/>
    </row>
    <row r="4" spans="1:8">
      <c r="A4" s="438"/>
      <c r="B4" s="437"/>
      <c r="C4" s="436" t="s">
        <v>387</v>
      </c>
      <c r="D4" s="436" t="s">
        <v>388</v>
      </c>
      <c r="E4" s="436" t="s">
        <v>389</v>
      </c>
      <c r="F4" s="436" t="s">
        <v>390</v>
      </c>
      <c r="G4" s="436" t="s">
        <v>391</v>
      </c>
      <c r="H4" s="436" t="s">
        <v>392</v>
      </c>
    </row>
    <row r="5" spans="1:8" ht="33.950000000000003" customHeight="1">
      <c r="A5" s="822" t="s">
        <v>644</v>
      </c>
      <c r="B5" s="823"/>
      <c r="C5" s="836" t="s">
        <v>481</v>
      </c>
      <c r="D5" s="836"/>
      <c r="E5" s="836" t="s">
        <v>643</v>
      </c>
      <c r="F5" s="834" t="s">
        <v>642</v>
      </c>
      <c r="G5" s="834" t="s">
        <v>396</v>
      </c>
      <c r="H5" s="434" t="s">
        <v>641</v>
      </c>
    </row>
    <row r="6" spans="1:8" ht="25.5">
      <c r="A6" s="826"/>
      <c r="B6" s="827"/>
      <c r="C6" s="435" t="s">
        <v>397</v>
      </c>
      <c r="D6" s="435" t="s">
        <v>398</v>
      </c>
      <c r="E6" s="836"/>
      <c r="F6" s="835"/>
      <c r="G6" s="835"/>
      <c r="H6" s="434" t="s">
        <v>640</v>
      </c>
    </row>
    <row r="7" spans="1:8">
      <c r="A7" s="432">
        <v>1</v>
      </c>
      <c r="B7" s="419" t="s">
        <v>134</v>
      </c>
      <c r="C7" s="620">
        <v>0</v>
      </c>
      <c r="D7" s="620">
        <v>563619420.26540005</v>
      </c>
      <c r="E7" s="621">
        <v>625945.97960000008</v>
      </c>
      <c r="F7" s="621">
        <v>0</v>
      </c>
      <c r="G7" s="620">
        <v>0</v>
      </c>
      <c r="H7" s="622">
        <f t="shared" ref="H7:H20" si="0">C7+D7-E7-F7</f>
        <v>562993474.2858001</v>
      </c>
    </row>
    <row r="8" spans="1:8" ht="14.45" customHeight="1">
      <c r="A8" s="432">
        <v>2</v>
      </c>
      <c r="B8" s="419" t="s">
        <v>135</v>
      </c>
      <c r="C8" s="620">
        <v>0</v>
      </c>
      <c r="D8" s="620">
        <v>0</v>
      </c>
      <c r="E8" s="621">
        <v>0</v>
      </c>
      <c r="F8" s="621">
        <v>0</v>
      </c>
      <c r="G8" s="620">
        <v>0</v>
      </c>
      <c r="H8" s="622">
        <f t="shared" si="0"/>
        <v>0</v>
      </c>
    </row>
    <row r="9" spans="1:8">
      <c r="A9" s="432">
        <v>3</v>
      </c>
      <c r="B9" s="419" t="s">
        <v>136</v>
      </c>
      <c r="C9" s="620">
        <v>0</v>
      </c>
      <c r="D9" s="620">
        <v>29637167.970399998</v>
      </c>
      <c r="E9" s="621">
        <v>100268.06369999998</v>
      </c>
      <c r="F9" s="621">
        <v>0</v>
      </c>
      <c r="G9" s="620">
        <v>0</v>
      </c>
      <c r="H9" s="622">
        <f t="shared" si="0"/>
        <v>29536899.906699996</v>
      </c>
    </row>
    <row r="10" spans="1:8">
      <c r="A10" s="432">
        <v>4</v>
      </c>
      <c r="B10" s="419" t="s">
        <v>137</v>
      </c>
      <c r="C10" s="620">
        <v>0</v>
      </c>
      <c r="D10" s="620">
        <v>0</v>
      </c>
      <c r="E10" s="621">
        <v>0</v>
      </c>
      <c r="F10" s="621">
        <v>0</v>
      </c>
      <c r="G10" s="620">
        <v>0</v>
      </c>
      <c r="H10" s="622">
        <f t="shared" si="0"/>
        <v>0</v>
      </c>
    </row>
    <row r="11" spans="1:8">
      <c r="A11" s="432">
        <v>5</v>
      </c>
      <c r="B11" s="419" t="s">
        <v>697</v>
      </c>
      <c r="C11" s="620">
        <v>0</v>
      </c>
      <c r="D11" s="620">
        <v>0</v>
      </c>
      <c r="E11" s="621">
        <v>0</v>
      </c>
      <c r="F11" s="621">
        <v>0</v>
      </c>
      <c r="G11" s="620">
        <v>0</v>
      </c>
      <c r="H11" s="622">
        <f t="shared" si="0"/>
        <v>0</v>
      </c>
    </row>
    <row r="12" spans="1:8">
      <c r="A12" s="432">
        <v>6</v>
      </c>
      <c r="B12" s="419" t="s">
        <v>138</v>
      </c>
      <c r="C12" s="620">
        <v>0</v>
      </c>
      <c r="D12" s="620">
        <v>161878630.97369999</v>
      </c>
      <c r="E12" s="621">
        <v>222876.71039999998</v>
      </c>
      <c r="F12" s="621">
        <v>0</v>
      </c>
      <c r="G12" s="620">
        <v>0</v>
      </c>
      <c r="H12" s="622">
        <f t="shared" si="0"/>
        <v>161655754.2633</v>
      </c>
    </row>
    <row r="13" spans="1:8">
      <c r="A13" s="432">
        <v>7</v>
      </c>
      <c r="B13" s="419" t="s">
        <v>71</v>
      </c>
      <c r="C13" s="620">
        <v>21169206.152600002</v>
      </c>
      <c r="D13" s="620">
        <v>1395598027.512893</v>
      </c>
      <c r="E13" s="621">
        <v>9470248.0021372978</v>
      </c>
      <c r="F13" s="621">
        <v>0</v>
      </c>
      <c r="G13" s="620">
        <v>0</v>
      </c>
      <c r="H13" s="622">
        <f t="shared" si="0"/>
        <v>1407296985.6633558</v>
      </c>
    </row>
    <row r="14" spans="1:8">
      <c r="A14" s="432">
        <v>8</v>
      </c>
      <c r="B14" s="421" t="s">
        <v>72</v>
      </c>
      <c r="C14" s="620">
        <v>34227681.212273657</v>
      </c>
      <c r="D14" s="620">
        <v>411563303.31069064</v>
      </c>
      <c r="E14" s="621">
        <v>11938719.946973015</v>
      </c>
      <c r="F14" s="621">
        <v>0</v>
      </c>
      <c r="G14" s="620">
        <v>4384164.3359803054</v>
      </c>
      <c r="H14" s="622">
        <f t="shared" si="0"/>
        <v>433852264.57599127</v>
      </c>
    </row>
    <row r="15" spans="1:8">
      <c r="A15" s="432">
        <v>9</v>
      </c>
      <c r="B15" s="419" t="s">
        <v>698</v>
      </c>
      <c r="C15" s="620">
        <v>21627531.683466401</v>
      </c>
      <c r="D15" s="620">
        <v>333395851.51649845</v>
      </c>
      <c r="E15" s="621">
        <v>5593013.1862662416</v>
      </c>
      <c r="F15" s="621">
        <v>0</v>
      </c>
      <c r="G15" s="620">
        <v>0</v>
      </c>
      <c r="H15" s="622">
        <f t="shared" si="0"/>
        <v>349430370.01369858</v>
      </c>
    </row>
    <row r="16" spans="1:8">
      <c r="A16" s="432">
        <v>10</v>
      </c>
      <c r="B16" s="423" t="s">
        <v>399</v>
      </c>
      <c r="C16" s="620">
        <v>44541948.811699972</v>
      </c>
      <c r="D16" s="620">
        <v>2558374.1055001044</v>
      </c>
      <c r="E16" s="621">
        <v>11817083.483287886</v>
      </c>
      <c r="F16" s="621">
        <v>0</v>
      </c>
      <c r="G16" s="620">
        <v>0</v>
      </c>
      <c r="H16" s="622">
        <f t="shared" si="0"/>
        <v>35283239.433912188</v>
      </c>
    </row>
    <row r="17" spans="1:8">
      <c r="A17" s="432">
        <v>11</v>
      </c>
      <c r="B17" s="419" t="s">
        <v>68</v>
      </c>
      <c r="C17" s="620">
        <v>0</v>
      </c>
      <c r="D17" s="620">
        <v>0</v>
      </c>
      <c r="E17" s="621">
        <v>0</v>
      </c>
      <c r="F17" s="621">
        <v>0</v>
      </c>
      <c r="G17" s="620">
        <v>0</v>
      </c>
      <c r="H17" s="622">
        <f t="shared" si="0"/>
        <v>0</v>
      </c>
    </row>
    <row r="18" spans="1:8">
      <c r="A18" s="432">
        <v>12</v>
      </c>
      <c r="B18" s="419" t="s">
        <v>69</v>
      </c>
      <c r="C18" s="620">
        <v>0</v>
      </c>
      <c r="D18" s="620">
        <v>31011744.117000002</v>
      </c>
      <c r="E18" s="621">
        <v>63844.905399999996</v>
      </c>
      <c r="F18" s="621">
        <v>0</v>
      </c>
      <c r="G18" s="620">
        <v>16545.42952732</v>
      </c>
      <c r="H18" s="622">
        <f t="shared" si="0"/>
        <v>30947899.211600002</v>
      </c>
    </row>
    <row r="19" spans="1:8">
      <c r="A19" s="433">
        <v>13</v>
      </c>
      <c r="B19" s="421" t="s">
        <v>70</v>
      </c>
      <c r="C19" s="620">
        <v>0</v>
      </c>
      <c r="D19" s="620">
        <v>0</v>
      </c>
      <c r="E19" s="621">
        <v>0</v>
      </c>
      <c r="F19" s="621">
        <v>0</v>
      </c>
      <c r="G19" s="620">
        <v>0</v>
      </c>
      <c r="H19" s="622">
        <f t="shared" si="0"/>
        <v>0</v>
      </c>
    </row>
    <row r="20" spans="1:8">
      <c r="A20" s="432">
        <v>14</v>
      </c>
      <c r="B20" s="419" t="s">
        <v>385</v>
      </c>
      <c r="C20" s="620">
        <v>17366038.729159988</v>
      </c>
      <c r="D20" s="620">
        <v>541335634.12241006</v>
      </c>
      <c r="E20" s="621">
        <v>6861974.6187893301</v>
      </c>
      <c r="F20" s="621">
        <v>0</v>
      </c>
      <c r="G20" s="620">
        <v>0</v>
      </c>
      <c r="H20" s="622">
        <f t="shared" si="0"/>
        <v>551839698.23278069</v>
      </c>
    </row>
    <row r="21" spans="1:8" s="381" customFormat="1">
      <c r="A21" s="431">
        <v>15</v>
      </c>
      <c r="B21" s="430" t="s">
        <v>66</v>
      </c>
      <c r="C21" s="623">
        <f t="shared" ref="C21:H21" si="1">SUM(C7:C15)+SUM(C17:C20)</f>
        <v>94390457.777500063</v>
      </c>
      <c r="D21" s="623">
        <f t="shared" si="1"/>
        <v>3468039779.7889924</v>
      </c>
      <c r="E21" s="623">
        <f t="shared" si="1"/>
        <v>34876891.413265884</v>
      </c>
      <c r="F21" s="623">
        <f t="shared" si="1"/>
        <v>0</v>
      </c>
      <c r="G21" s="623">
        <f t="shared" si="1"/>
        <v>4400709.7655076254</v>
      </c>
      <c r="H21" s="622">
        <f t="shared" si="1"/>
        <v>3527553346.1532264</v>
      </c>
    </row>
    <row r="22" spans="1:8">
      <c r="A22" s="429">
        <v>16</v>
      </c>
      <c r="B22" s="428" t="s">
        <v>400</v>
      </c>
      <c r="C22" s="620">
        <v>92068138.595899984</v>
      </c>
      <c r="D22" s="620">
        <v>2435664457.7514701</v>
      </c>
      <c r="E22" s="621">
        <v>32913870.387366202</v>
      </c>
      <c r="F22" s="621">
        <v>0</v>
      </c>
      <c r="G22" s="620">
        <v>4400709.7655076254</v>
      </c>
      <c r="H22" s="622">
        <f>C22+D22-E22-F22</f>
        <v>2494818725.9600039</v>
      </c>
    </row>
    <row r="23" spans="1:8">
      <c r="A23" s="429">
        <v>17</v>
      </c>
      <c r="B23" s="428" t="s">
        <v>401</v>
      </c>
      <c r="C23" s="620">
        <v>0</v>
      </c>
      <c r="D23" s="620">
        <v>378608806.31999993</v>
      </c>
      <c r="E23" s="621">
        <v>440546.62930000003</v>
      </c>
      <c r="F23" s="621">
        <v>0</v>
      </c>
      <c r="G23" s="620">
        <v>0</v>
      </c>
      <c r="H23" s="622">
        <f>C23+D23-E23-F23</f>
        <v>378168259.69069993</v>
      </c>
    </row>
    <row r="25" spans="1:8">
      <c r="E25" s="377"/>
      <c r="F25" s="377"/>
    </row>
    <row r="26" spans="1:8" ht="42.6" customHeight="1">
      <c r="B26" s="387" t="s">
        <v>493</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90" zoomScaleNormal="90" workbookViewId="0">
      <selection activeCell="B2" sqref="B2"/>
    </sheetView>
  </sheetViews>
  <sheetFormatPr defaultColWidth="9.140625" defaultRowHeight="12.75"/>
  <cols>
    <col min="1" max="1" width="11" style="377" bestFit="1" customWidth="1"/>
    <col min="2" max="2" width="93.42578125" style="377" customWidth="1"/>
    <col min="3" max="4" width="35" style="377" customWidth="1"/>
    <col min="5" max="7" width="22" style="377" customWidth="1"/>
    <col min="8" max="8" width="42.28515625" style="377" bestFit="1" customWidth="1"/>
    <col min="9" max="16384" width="9.140625" style="377"/>
  </cols>
  <sheetData>
    <row r="1" spans="1:8" ht="13.5">
      <c r="A1" s="376" t="s">
        <v>108</v>
      </c>
      <c r="B1" s="304" t="str">
        <f>Info!C2</f>
        <v>სს "ბაზისბანკი"</v>
      </c>
      <c r="C1" s="437"/>
      <c r="D1" s="437"/>
      <c r="E1" s="437"/>
      <c r="F1" s="437"/>
      <c r="G1" s="437"/>
      <c r="H1" s="437"/>
    </row>
    <row r="2" spans="1:8">
      <c r="A2" s="378" t="s">
        <v>109</v>
      </c>
      <c r="B2" s="619">
        <f>'1. key ratios'!B2</f>
        <v>45291</v>
      </c>
      <c r="C2" s="437"/>
      <c r="D2" s="437"/>
      <c r="E2" s="437"/>
      <c r="F2" s="437"/>
      <c r="G2" s="437"/>
      <c r="H2" s="437"/>
    </row>
    <row r="3" spans="1:8">
      <c r="A3" s="379" t="s">
        <v>402</v>
      </c>
      <c r="B3" s="437"/>
      <c r="C3" s="437"/>
      <c r="D3" s="437"/>
      <c r="E3" s="437"/>
      <c r="F3" s="437"/>
      <c r="G3" s="437"/>
      <c r="H3" s="437"/>
    </row>
    <row r="4" spans="1:8">
      <c r="A4" s="437"/>
      <c r="B4" s="437"/>
      <c r="C4" s="436" t="s">
        <v>387</v>
      </c>
      <c r="D4" s="436" t="s">
        <v>388</v>
      </c>
      <c r="E4" s="436" t="s">
        <v>389</v>
      </c>
      <c r="F4" s="436" t="s">
        <v>390</v>
      </c>
      <c r="G4" s="436" t="s">
        <v>391</v>
      </c>
      <c r="H4" s="436" t="s">
        <v>392</v>
      </c>
    </row>
    <row r="5" spans="1:8" ht="41.45" customHeight="1">
      <c r="A5" s="822" t="s">
        <v>646</v>
      </c>
      <c r="B5" s="823"/>
      <c r="C5" s="837" t="s">
        <v>481</v>
      </c>
      <c r="D5" s="838"/>
      <c r="E5" s="834" t="s">
        <v>643</v>
      </c>
      <c r="F5" s="834" t="s">
        <v>642</v>
      </c>
      <c r="G5" s="834" t="s">
        <v>396</v>
      </c>
      <c r="H5" s="434" t="s">
        <v>641</v>
      </c>
    </row>
    <row r="6" spans="1:8" ht="25.5">
      <c r="A6" s="826"/>
      <c r="B6" s="827"/>
      <c r="C6" s="435" t="s">
        <v>397</v>
      </c>
      <c r="D6" s="435" t="s">
        <v>398</v>
      </c>
      <c r="E6" s="835"/>
      <c r="F6" s="835"/>
      <c r="G6" s="835"/>
      <c r="H6" s="434" t="s">
        <v>640</v>
      </c>
    </row>
    <row r="7" spans="1:8">
      <c r="A7" s="426">
        <v>1</v>
      </c>
      <c r="B7" s="441" t="s">
        <v>403</v>
      </c>
      <c r="C7" s="620">
        <v>2721748.9769000001</v>
      </c>
      <c r="D7" s="620">
        <v>656534925.01269984</v>
      </c>
      <c r="E7" s="620">
        <v>1734700.5008743079</v>
      </c>
      <c r="F7" s="620">
        <v>0</v>
      </c>
      <c r="G7" s="620">
        <v>441477.35031618999</v>
      </c>
      <c r="H7" s="622">
        <f t="shared" ref="H7:H34" si="0">C7+D7-E7-F7</f>
        <v>657521973.48872554</v>
      </c>
    </row>
    <row r="8" spans="1:8">
      <c r="A8" s="426">
        <v>2</v>
      </c>
      <c r="B8" s="441" t="s">
        <v>404</v>
      </c>
      <c r="C8" s="620">
        <v>1780704.6858000001</v>
      </c>
      <c r="D8" s="620">
        <v>324412660.76239973</v>
      </c>
      <c r="E8" s="620">
        <v>1270475.4919955921</v>
      </c>
      <c r="F8" s="620">
        <v>0</v>
      </c>
      <c r="G8" s="620">
        <v>210122.95394941</v>
      </c>
      <c r="H8" s="622">
        <f t="shared" si="0"/>
        <v>324922889.95620418</v>
      </c>
    </row>
    <row r="9" spans="1:8">
      <c r="A9" s="426">
        <v>3</v>
      </c>
      <c r="B9" s="441" t="s">
        <v>645</v>
      </c>
      <c r="C9" s="620">
        <v>0</v>
      </c>
      <c r="D9" s="620">
        <v>92467.189899999998</v>
      </c>
      <c r="E9" s="620">
        <v>17.672570211983196</v>
      </c>
      <c r="F9" s="620">
        <v>0</v>
      </c>
      <c r="G9" s="620">
        <v>0</v>
      </c>
      <c r="H9" s="622">
        <f t="shared" si="0"/>
        <v>92449.51732978801</v>
      </c>
    </row>
    <row r="10" spans="1:8">
      <c r="A10" s="426">
        <v>4</v>
      </c>
      <c r="B10" s="441" t="s">
        <v>405</v>
      </c>
      <c r="C10" s="620">
        <v>5427843.9448000006</v>
      </c>
      <c r="D10" s="620">
        <v>176179866.15669885</v>
      </c>
      <c r="E10" s="620">
        <v>1831086.4427166786</v>
      </c>
      <c r="F10" s="620">
        <v>0</v>
      </c>
      <c r="G10" s="620">
        <v>102892.35539506002</v>
      </c>
      <c r="H10" s="622">
        <f t="shared" si="0"/>
        <v>179776623.65878215</v>
      </c>
    </row>
    <row r="11" spans="1:8">
      <c r="A11" s="426">
        <v>5</v>
      </c>
      <c r="B11" s="441" t="s">
        <v>406</v>
      </c>
      <c r="C11" s="620">
        <v>2158187.8004999999</v>
      </c>
      <c r="D11" s="620">
        <v>210497870.73489961</v>
      </c>
      <c r="E11" s="620">
        <v>942457.06044765119</v>
      </c>
      <c r="F11" s="620">
        <v>0</v>
      </c>
      <c r="G11" s="620">
        <v>5136.4154466399996</v>
      </c>
      <c r="H11" s="622">
        <f t="shared" si="0"/>
        <v>211713601.47495195</v>
      </c>
    </row>
    <row r="12" spans="1:8">
      <c r="A12" s="426">
        <v>6</v>
      </c>
      <c r="B12" s="441" t="s">
        <v>407</v>
      </c>
      <c r="C12" s="620">
        <v>5248074.1691000005</v>
      </c>
      <c r="D12" s="620">
        <v>116075918.33169989</v>
      </c>
      <c r="E12" s="620">
        <v>1057444.5739842393</v>
      </c>
      <c r="F12" s="620">
        <v>0</v>
      </c>
      <c r="G12" s="620">
        <v>0</v>
      </c>
      <c r="H12" s="622">
        <f t="shared" si="0"/>
        <v>120266547.92681566</v>
      </c>
    </row>
    <row r="13" spans="1:8">
      <c r="A13" s="426">
        <v>7</v>
      </c>
      <c r="B13" s="441" t="s">
        <v>408</v>
      </c>
      <c r="C13" s="620">
        <v>675853.01319999993</v>
      </c>
      <c r="D13" s="620">
        <v>74928016.386600003</v>
      </c>
      <c r="E13" s="620">
        <v>389228.78554880118</v>
      </c>
      <c r="F13" s="620">
        <v>0</v>
      </c>
      <c r="G13" s="620">
        <v>45037.655875490003</v>
      </c>
      <c r="H13" s="622">
        <f t="shared" si="0"/>
        <v>75214640.614251196</v>
      </c>
    </row>
    <row r="14" spans="1:8">
      <c r="A14" s="426">
        <v>8</v>
      </c>
      <c r="B14" s="441" t="s">
        <v>409</v>
      </c>
      <c r="C14" s="620">
        <v>708150.63269999996</v>
      </c>
      <c r="D14" s="620">
        <v>113555548.16379988</v>
      </c>
      <c r="E14" s="620">
        <v>351050.1061397657</v>
      </c>
      <c r="F14" s="620">
        <v>0</v>
      </c>
      <c r="G14" s="620">
        <v>83327.868712630006</v>
      </c>
      <c r="H14" s="622">
        <f t="shared" si="0"/>
        <v>113912648.69036011</v>
      </c>
    </row>
    <row r="15" spans="1:8">
      <c r="A15" s="426">
        <v>9</v>
      </c>
      <c r="B15" s="441" t="s">
        <v>410</v>
      </c>
      <c r="C15" s="620">
        <v>587520.0673</v>
      </c>
      <c r="D15" s="620">
        <v>87667081.43039979</v>
      </c>
      <c r="E15" s="620">
        <v>933602.22217256401</v>
      </c>
      <c r="F15" s="620">
        <v>0</v>
      </c>
      <c r="G15" s="620">
        <v>7347.3292077699998</v>
      </c>
      <c r="H15" s="622">
        <f t="shared" si="0"/>
        <v>87320999.275527239</v>
      </c>
    </row>
    <row r="16" spans="1:8">
      <c r="A16" s="426">
        <v>10</v>
      </c>
      <c r="B16" s="441" t="s">
        <v>411</v>
      </c>
      <c r="C16" s="620">
        <v>221986.37790000002</v>
      </c>
      <c r="D16" s="620">
        <v>11239852.76679999</v>
      </c>
      <c r="E16" s="620">
        <v>18300.456844962784</v>
      </c>
      <c r="F16" s="620">
        <v>0</v>
      </c>
      <c r="G16" s="620">
        <v>2612.7009484700002</v>
      </c>
      <c r="H16" s="622">
        <f t="shared" si="0"/>
        <v>11443538.687855028</v>
      </c>
    </row>
    <row r="17" spans="1:9">
      <c r="A17" s="426">
        <v>11</v>
      </c>
      <c r="B17" s="441" t="s">
        <v>412</v>
      </c>
      <c r="C17" s="620">
        <v>105173.66009999999</v>
      </c>
      <c r="D17" s="620">
        <v>14371493.217700001</v>
      </c>
      <c r="E17" s="620">
        <v>56577.25449361038</v>
      </c>
      <c r="F17" s="620">
        <v>0</v>
      </c>
      <c r="G17" s="620">
        <v>0</v>
      </c>
      <c r="H17" s="622">
        <f t="shared" si="0"/>
        <v>14420089.62330639</v>
      </c>
    </row>
    <row r="18" spans="1:9">
      <c r="A18" s="426">
        <v>12</v>
      </c>
      <c r="B18" s="441" t="s">
        <v>413</v>
      </c>
      <c r="C18" s="620">
        <v>938705.00530000008</v>
      </c>
      <c r="D18" s="620">
        <v>100501181.69489969</v>
      </c>
      <c r="E18" s="620">
        <v>794678.0261372868</v>
      </c>
      <c r="F18" s="620">
        <v>0</v>
      </c>
      <c r="G18" s="620">
        <v>160682.43640519</v>
      </c>
      <c r="H18" s="622">
        <f t="shared" si="0"/>
        <v>100645208.6740624</v>
      </c>
    </row>
    <row r="19" spans="1:9">
      <c r="A19" s="426">
        <v>13</v>
      </c>
      <c r="B19" s="441" t="s">
        <v>414</v>
      </c>
      <c r="C19" s="620">
        <v>793933.21730000002</v>
      </c>
      <c r="D19" s="620">
        <v>27788873.620399989</v>
      </c>
      <c r="E19" s="620">
        <v>315061.97994889563</v>
      </c>
      <c r="F19" s="620">
        <v>0</v>
      </c>
      <c r="G19" s="620">
        <v>122472.01289757001</v>
      </c>
      <c r="H19" s="622">
        <f t="shared" si="0"/>
        <v>28267744.857751094</v>
      </c>
    </row>
    <row r="20" spans="1:9">
      <c r="A20" s="426">
        <v>14</v>
      </c>
      <c r="B20" s="441" t="s">
        <v>415</v>
      </c>
      <c r="C20" s="620">
        <v>23024786.406199977</v>
      </c>
      <c r="D20" s="620">
        <v>136228839.80739981</v>
      </c>
      <c r="E20" s="620">
        <v>6635275.229326942</v>
      </c>
      <c r="F20" s="620">
        <v>0</v>
      </c>
      <c r="G20" s="620">
        <v>0</v>
      </c>
      <c r="H20" s="622">
        <f t="shared" si="0"/>
        <v>152618350.98427287</v>
      </c>
    </row>
    <row r="21" spans="1:9">
      <c r="A21" s="426">
        <v>15</v>
      </c>
      <c r="B21" s="441" t="s">
        <v>416</v>
      </c>
      <c r="C21" s="620">
        <v>3331367.0555999996</v>
      </c>
      <c r="D21" s="620">
        <v>35244032.523900002</v>
      </c>
      <c r="E21" s="620">
        <v>857716.41816112841</v>
      </c>
      <c r="F21" s="620">
        <v>0</v>
      </c>
      <c r="G21" s="620">
        <v>5034.2708268400002</v>
      </c>
      <c r="H21" s="622">
        <f t="shared" si="0"/>
        <v>37717683.161338873</v>
      </c>
    </row>
    <row r="22" spans="1:9">
      <c r="A22" s="426">
        <v>16</v>
      </c>
      <c r="B22" s="441" t="s">
        <v>417</v>
      </c>
      <c r="C22" s="620">
        <v>38055.2526</v>
      </c>
      <c r="D22" s="620">
        <v>24044359.835700002</v>
      </c>
      <c r="E22" s="620">
        <v>83670.753577285781</v>
      </c>
      <c r="F22" s="620">
        <v>0</v>
      </c>
      <c r="G22" s="620">
        <v>29470.049436099995</v>
      </c>
      <c r="H22" s="622">
        <f t="shared" si="0"/>
        <v>23998744.334722716</v>
      </c>
    </row>
    <row r="23" spans="1:9">
      <c r="A23" s="426">
        <v>17</v>
      </c>
      <c r="B23" s="441" t="s">
        <v>418</v>
      </c>
      <c r="C23" s="620">
        <v>371429.1495</v>
      </c>
      <c r="D23" s="620">
        <v>7160432.8087999998</v>
      </c>
      <c r="E23" s="620">
        <v>109016.89628156369</v>
      </c>
      <c r="F23" s="620">
        <v>0</v>
      </c>
      <c r="G23" s="620">
        <v>0</v>
      </c>
      <c r="H23" s="622">
        <f t="shared" si="0"/>
        <v>7422845.0620184364</v>
      </c>
    </row>
    <row r="24" spans="1:9">
      <c r="A24" s="426">
        <v>18</v>
      </c>
      <c r="B24" s="441" t="s">
        <v>419</v>
      </c>
      <c r="C24" s="620">
        <v>1021536.6825999999</v>
      </c>
      <c r="D24" s="620">
        <v>162947907.38559979</v>
      </c>
      <c r="E24" s="620">
        <v>970062.30258051236</v>
      </c>
      <c r="F24" s="620">
        <v>0</v>
      </c>
      <c r="G24" s="620">
        <v>56496.498696719995</v>
      </c>
      <c r="H24" s="622">
        <f t="shared" si="0"/>
        <v>162999381.76561928</v>
      </c>
    </row>
    <row r="25" spans="1:9">
      <c r="A25" s="426">
        <v>19</v>
      </c>
      <c r="B25" s="441" t="s">
        <v>420</v>
      </c>
      <c r="C25" s="620">
        <v>0</v>
      </c>
      <c r="D25" s="620">
        <v>12306459.428699989</v>
      </c>
      <c r="E25" s="620">
        <v>17607.236194960475</v>
      </c>
      <c r="F25" s="620">
        <v>0</v>
      </c>
      <c r="G25" s="620">
        <v>0</v>
      </c>
      <c r="H25" s="622">
        <f t="shared" si="0"/>
        <v>12288852.192505028</v>
      </c>
    </row>
    <row r="26" spans="1:9">
      <c r="A26" s="426">
        <v>20</v>
      </c>
      <c r="B26" s="441" t="s">
        <v>421</v>
      </c>
      <c r="C26" s="620">
        <v>1139838.8801</v>
      </c>
      <c r="D26" s="620">
        <v>145289954.8278999</v>
      </c>
      <c r="E26" s="620">
        <v>634005.97693802428</v>
      </c>
      <c r="F26" s="620">
        <v>0</v>
      </c>
      <c r="G26" s="620">
        <v>84511.994064809987</v>
      </c>
      <c r="H26" s="622">
        <f t="shared" si="0"/>
        <v>145795787.73106188</v>
      </c>
      <c r="I26" s="383"/>
    </row>
    <row r="27" spans="1:9">
      <c r="A27" s="426">
        <v>21</v>
      </c>
      <c r="B27" s="441" t="s">
        <v>422</v>
      </c>
      <c r="C27" s="620">
        <v>581536.36979999999</v>
      </c>
      <c r="D27" s="620">
        <v>21315997.110499989</v>
      </c>
      <c r="E27" s="620">
        <v>194126.43855462852</v>
      </c>
      <c r="F27" s="620">
        <v>0</v>
      </c>
      <c r="G27" s="620">
        <v>9844.2377627999995</v>
      </c>
      <c r="H27" s="622">
        <f t="shared" si="0"/>
        <v>21703407.041745361</v>
      </c>
      <c r="I27" s="383"/>
    </row>
    <row r="28" spans="1:9">
      <c r="A28" s="426">
        <v>22</v>
      </c>
      <c r="B28" s="441" t="s">
        <v>423</v>
      </c>
      <c r="C28" s="620">
        <v>334731.74959999998</v>
      </c>
      <c r="D28" s="620">
        <v>7002768.9469999997</v>
      </c>
      <c r="E28" s="620">
        <v>116164.81674347879</v>
      </c>
      <c r="F28" s="620">
        <v>0</v>
      </c>
      <c r="G28" s="620">
        <v>70505.600608649998</v>
      </c>
      <c r="H28" s="622">
        <f t="shared" si="0"/>
        <v>7221335.8798565203</v>
      </c>
      <c r="I28" s="383"/>
    </row>
    <row r="29" spans="1:9">
      <c r="A29" s="426">
        <v>23</v>
      </c>
      <c r="B29" s="441" t="s">
        <v>424</v>
      </c>
      <c r="C29" s="620">
        <v>7714086.2200000007</v>
      </c>
      <c r="D29" s="620">
        <v>318256963.55269897</v>
      </c>
      <c r="E29" s="620">
        <v>2978206.8094353485</v>
      </c>
      <c r="F29" s="620">
        <v>0</v>
      </c>
      <c r="G29" s="620">
        <v>962075.04771307984</v>
      </c>
      <c r="H29" s="622">
        <f t="shared" si="0"/>
        <v>322992842.96326363</v>
      </c>
      <c r="I29" s="383"/>
    </row>
    <row r="30" spans="1:9">
      <c r="A30" s="426">
        <v>24</v>
      </c>
      <c r="B30" s="441" t="s">
        <v>425</v>
      </c>
      <c r="C30" s="620">
        <v>3961238.2792000002</v>
      </c>
      <c r="D30" s="620">
        <v>131333912.28340001</v>
      </c>
      <c r="E30" s="620">
        <v>1055038.0665880758</v>
      </c>
      <c r="F30" s="620">
        <v>0</v>
      </c>
      <c r="G30" s="620">
        <v>24663.14088305</v>
      </c>
      <c r="H30" s="622">
        <f t="shared" si="0"/>
        <v>134240112.49601194</v>
      </c>
      <c r="I30" s="383"/>
    </row>
    <row r="31" spans="1:9">
      <c r="A31" s="426">
        <v>25</v>
      </c>
      <c r="B31" s="441" t="s">
        <v>426</v>
      </c>
      <c r="C31" s="620">
        <v>9390924.2758000009</v>
      </c>
      <c r="D31" s="620">
        <v>122775705.66289999</v>
      </c>
      <c r="E31" s="620">
        <v>2963210.3221781324</v>
      </c>
      <c r="F31" s="620">
        <v>0</v>
      </c>
      <c r="G31" s="620">
        <v>741570.10330265027</v>
      </c>
      <c r="H31" s="622">
        <f t="shared" si="0"/>
        <v>129203419.61652187</v>
      </c>
      <c r="I31" s="383"/>
    </row>
    <row r="32" spans="1:9">
      <c r="A32" s="426">
        <v>26</v>
      </c>
      <c r="B32" s="441" t="s">
        <v>427</v>
      </c>
      <c r="C32" s="620">
        <v>19790726.723999988</v>
      </c>
      <c r="D32" s="620">
        <v>182292555.9127031</v>
      </c>
      <c r="E32" s="620">
        <v>7785196.8575911084</v>
      </c>
      <c r="F32" s="620">
        <v>0</v>
      </c>
      <c r="G32" s="620">
        <v>1235429.7430585101</v>
      </c>
      <c r="H32" s="622">
        <f t="shared" si="0"/>
        <v>194298085.77911195</v>
      </c>
      <c r="I32" s="383"/>
    </row>
    <row r="33" spans="1:9">
      <c r="A33" s="426">
        <v>27</v>
      </c>
      <c r="B33" s="427" t="s">
        <v>99</v>
      </c>
      <c r="C33" s="620">
        <v>2322319.6332999999</v>
      </c>
      <c r="D33" s="620">
        <v>247994134.19457099</v>
      </c>
      <c r="E33" s="620">
        <v>782913.18640000001</v>
      </c>
      <c r="F33" s="620">
        <v>0</v>
      </c>
      <c r="G33" s="620">
        <v>0</v>
      </c>
      <c r="H33" s="622">
        <f t="shared" si="0"/>
        <v>249533540.641471</v>
      </c>
      <c r="I33" s="383"/>
    </row>
    <row r="34" spans="1:9">
      <c r="A34" s="426">
        <v>28</v>
      </c>
      <c r="B34" s="440" t="s">
        <v>66</v>
      </c>
      <c r="C34" s="623">
        <f>SUM(C7:C33)</f>
        <v>94390458.229199976</v>
      </c>
      <c r="D34" s="623">
        <f>SUM(D7:D33)</f>
        <v>3468039779.7506695</v>
      </c>
      <c r="E34" s="623">
        <f>SUM(E7:E33)</f>
        <v>34876891.884425759</v>
      </c>
      <c r="F34" s="623">
        <f>SUM(F7:F33)</f>
        <v>0</v>
      </c>
      <c r="G34" s="623">
        <f>SUM(G7:G33)</f>
        <v>4400709.7655076301</v>
      </c>
      <c r="H34" s="622">
        <f t="shared" si="0"/>
        <v>3527553346.0954437</v>
      </c>
      <c r="I34" s="383"/>
    </row>
    <row r="35" spans="1:9">
      <c r="A35" s="383"/>
      <c r="B35" s="383"/>
      <c r="C35" s="383"/>
      <c r="D35" s="383"/>
      <c r="E35" s="383"/>
      <c r="F35" s="383"/>
      <c r="G35" s="383"/>
      <c r="H35" s="383"/>
      <c r="I35" s="383"/>
    </row>
    <row r="36" spans="1:9">
      <c r="A36" s="383"/>
      <c r="B36" s="384"/>
      <c r="C36" s="383"/>
      <c r="D36" s="383"/>
      <c r="E36" s="383"/>
      <c r="F36" s="383"/>
      <c r="G36" s="383"/>
      <c r="H36" s="383"/>
      <c r="I36" s="383"/>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90" zoomScaleNormal="90" workbookViewId="0">
      <selection activeCell="B2" sqref="B2"/>
    </sheetView>
  </sheetViews>
  <sheetFormatPr defaultColWidth="9.140625" defaultRowHeight="12.75"/>
  <cols>
    <col min="1" max="1" width="11.85546875" style="377" bestFit="1" customWidth="1"/>
    <col min="2" max="2" width="108" style="377" bestFit="1" customWidth="1"/>
    <col min="3" max="3" width="35.5703125" style="377" customWidth="1"/>
    <col min="4" max="4" width="38.42578125" style="382" customWidth="1"/>
    <col min="5" max="16384" width="9.140625" style="377"/>
  </cols>
  <sheetData>
    <row r="1" spans="1:4" ht="13.5">
      <c r="A1" s="376" t="s">
        <v>108</v>
      </c>
      <c r="B1" s="304" t="str">
        <f>Info!C2</f>
        <v>სს "ბაზისბანკი"</v>
      </c>
      <c r="D1" s="377"/>
    </row>
    <row r="2" spans="1:4">
      <c r="A2" s="378" t="s">
        <v>109</v>
      </c>
      <c r="B2" s="619">
        <f>'1. key ratios'!B2</f>
        <v>45291</v>
      </c>
      <c r="D2" s="377"/>
    </row>
    <row r="3" spans="1:4">
      <c r="A3" s="379" t="s">
        <v>428</v>
      </c>
      <c r="D3" s="377"/>
    </row>
    <row r="5" spans="1:4">
      <c r="A5" s="839" t="s">
        <v>657</v>
      </c>
      <c r="B5" s="839"/>
      <c r="C5" s="449" t="s">
        <v>447</v>
      </c>
      <c r="D5" s="449" t="s">
        <v>656</v>
      </c>
    </row>
    <row r="6" spans="1:4">
      <c r="A6" s="448">
        <v>1</v>
      </c>
      <c r="B6" s="442" t="s">
        <v>655</v>
      </c>
      <c r="C6" s="624">
        <v>30962754.712901674</v>
      </c>
      <c r="D6" s="624">
        <v>615270.24055934942</v>
      </c>
    </row>
    <row r="7" spans="1:4">
      <c r="A7" s="445">
        <v>2</v>
      </c>
      <c r="B7" s="442" t="s">
        <v>654</v>
      </c>
      <c r="C7" s="624">
        <f>SUM(C8:C9)</f>
        <v>8689741.1475810818</v>
      </c>
      <c r="D7" s="624">
        <f>SUM(D8:D9)</f>
        <v>10053.548101738676</v>
      </c>
    </row>
    <row r="8" spans="1:4">
      <c r="A8" s="447">
        <v>2.1</v>
      </c>
      <c r="B8" s="446" t="s">
        <v>653</v>
      </c>
      <c r="C8" s="624">
        <v>3128800.027039025</v>
      </c>
      <c r="D8" s="624">
        <v>10053.548101738676</v>
      </c>
    </row>
    <row r="9" spans="1:4">
      <c r="A9" s="447">
        <v>2.2000000000000002</v>
      </c>
      <c r="B9" s="446" t="s">
        <v>652</v>
      </c>
      <c r="C9" s="624">
        <v>5560941.1205420569</v>
      </c>
      <c r="D9" s="624">
        <v>0</v>
      </c>
    </row>
    <row r="10" spans="1:4">
      <c r="A10" s="448">
        <v>3</v>
      </c>
      <c r="B10" s="442" t="s">
        <v>651</v>
      </c>
      <c r="C10" s="624">
        <f>SUM(C11:C13)</f>
        <v>6856355.2884451794</v>
      </c>
      <c r="D10" s="624">
        <f>SUM(D11:D13)</f>
        <v>294219.6391372481</v>
      </c>
    </row>
    <row r="11" spans="1:4">
      <c r="A11" s="447">
        <v>3.1</v>
      </c>
      <c r="B11" s="446" t="s">
        <v>429</v>
      </c>
      <c r="C11" s="624">
        <v>4400709.7655076217</v>
      </c>
      <c r="D11" s="624">
        <v>0</v>
      </c>
    </row>
    <row r="12" spans="1:4">
      <c r="A12" s="447">
        <v>3.2</v>
      </c>
      <c r="B12" s="446" t="s">
        <v>650</v>
      </c>
      <c r="C12" s="624">
        <v>1537330.86938196</v>
      </c>
      <c r="D12" s="624">
        <v>294219.6391372481</v>
      </c>
    </row>
    <row r="13" spans="1:4">
      <c r="A13" s="447">
        <v>3.3</v>
      </c>
      <c r="B13" s="446" t="s">
        <v>649</v>
      </c>
      <c r="C13" s="624">
        <v>918314.65355559695</v>
      </c>
      <c r="D13" s="624">
        <v>0</v>
      </c>
    </row>
    <row r="14" spans="1:4">
      <c r="A14" s="445">
        <v>4</v>
      </c>
      <c r="B14" s="444" t="s">
        <v>648</v>
      </c>
      <c r="C14" s="624">
        <v>117729.89328125805</v>
      </c>
      <c r="D14" s="624">
        <v>0</v>
      </c>
    </row>
    <row r="15" spans="1:4">
      <c r="A15" s="443">
        <v>5</v>
      </c>
      <c r="B15" s="442" t="s">
        <v>647</v>
      </c>
      <c r="C15" s="625">
        <f>C6+C7-C10+C14</f>
        <v>32913870.465318833</v>
      </c>
      <c r="D15" s="625">
        <f>D6+D7-D10+D14</f>
        <v>331104.14952383999</v>
      </c>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90" zoomScaleNormal="90" workbookViewId="0">
      <selection activeCell="D45" sqref="D45"/>
    </sheetView>
  </sheetViews>
  <sheetFormatPr defaultColWidth="9.140625" defaultRowHeight="12.75"/>
  <cols>
    <col min="1" max="1" width="11.85546875" style="437" bestFit="1" customWidth="1"/>
    <col min="2" max="2" width="128.85546875" style="437" bestFit="1" customWidth="1"/>
    <col min="3" max="3" width="37" style="437" customWidth="1"/>
    <col min="4" max="4" width="50.5703125" style="437" customWidth="1"/>
    <col min="5" max="16384" width="9.140625" style="437"/>
  </cols>
  <sheetData>
    <row r="1" spans="1:4" ht="13.5">
      <c r="A1" s="376" t="s">
        <v>108</v>
      </c>
      <c r="B1" s="304" t="str">
        <f>Info!C2</f>
        <v>სს "ბაზისბანკი"</v>
      </c>
    </row>
    <row r="2" spans="1:4">
      <c r="A2" s="378" t="s">
        <v>109</v>
      </c>
      <c r="B2" s="619">
        <f>'1. key ratios'!B2</f>
        <v>45291</v>
      </c>
    </row>
    <row r="3" spans="1:4">
      <c r="A3" s="379" t="s">
        <v>430</v>
      </c>
    </row>
    <row r="4" spans="1:4">
      <c r="A4" s="379"/>
    </row>
    <row r="5" spans="1:4" ht="15" customHeight="1">
      <c r="A5" s="840" t="s">
        <v>431</v>
      </c>
      <c r="B5" s="841"/>
      <c r="C5" s="844" t="s">
        <v>432</v>
      </c>
      <c r="D5" s="844" t="s">
        <v>433</v>
      </c>
    </row>
    <row r="6" spans="1:4">
      <c r="A6" s="842"/>
      <c r="B6" s="843"/>
      <c r="C6" s="844"/>
      <c r="D6" s="844"/>
    </row>
    <row r="7" spans="1:4">
      <c r="A7" s="440">
        <v>1</v>
      </c>
      <c r="B7" s="430" t="s">
        <v>434</v>
      </c>
      <c r="C7" s="620">
        <v>86706214.725800186</v>
      </c>
      <c r="D7" s="626"/>
    </row>
    <row r="8" spans="1:4">
      <c r="A8" s="427">
        <v>2</v>
      </c>
      <c r="B8" s="427" t="s">
        <v>435</v>
      </c>
      <c r="C8" s="620">
        <v>19976730.976411279</v>
      </c>
      <c r="D8" s="626"/>
    </row>
    <row r="9" spans="1:4">
      <c r="A9" s="427">
        <v>3</v>
      </c>
      <c r="B9" s="453" t="s">
        <v>436</v>
      </c>
      <c r="C9" s="620">
        <v>366241.71377730864</v>
      </c>
      <c r="D9" s="626"/>
    </row>
    <row r="10" spans="1:4">
      <c r="A10" s="427">
        <v>4</v>
      </c>
      <c r="B10" s="427" t="s">
        <v>437</v>
      </c>
      <c r="C10" s="620">
        <f>SUM(C11:C17)</f>
        <v>14981048.915984929</v>
      </c>
      <c r="D10" s="626"/>
    </row>
    <row r="11" spans="1:4">
      <c r="A11" s="427">
        <v>5</v>
      </c>
      <c r="B11" s="452" t="s">
        <v>658</v>
      </c>
      <c r="C11" s="620">
        <v>4722727.875400003</v>
      </c>
      <c r="D11" s="626"/>
    </row>
    <row r="12" spans="1:4">
      <c r="A12" s="427">
        <v>6</v>
      </c>
      <c r="B12" s="452" t="s">
        <v>438</v>
      </c>
      <c r="C12" s="620">
        <v>5604215.5670772996</v>
      </c>
      <c r="D12" s="626"/>
    </row>
    <row r="13" spans="1:4">
      <c r="A13" s="427">
        <v>7</v>
      </c>
      <c r="B13" s="452" t="s">
        <v>441</v>
      </c>
      <c r="C13" s="620">
        <v>4400709.7655076263</v>
      </c>
      <c r="D13" s="626"/>
    </row>
    <row r="14" spans="1:4">
      <c r="A14" s="427">
        <v>8</v>
      </c>
      <c r="B14" s="452" t="s">
        <v>439</v>
      </c>
      <c r="C14" s="620">
        <v>253395.70799999998</v>
      </c>
      <c r="D14" s="621">
        <v>253395.70799999998</v>
      </c>
    </row>
    <row r="15" spans="1:4">
      <c r="A15" s="427">
        <v>9</v>
      </c>
      <c r="B15" s="452" t="s">
        <v>440</v>
      </c>
      <c r="C15" s="620">
        <v>0</v>
      </c>
      <c r="D15" s="621">
        <v>0</v>
      </c>
    </row>
    <row r="16" spans="1:4">
      <c r="A16" s="427">
        <v>10</v>
      </c>
      <c r="B16" s="452" t="s">
        <v>442</v>
      </c>
      <c r="C16" s="620">
        <v>0</v>
      </c>
      <c r="D16" s="621">
        <v>0</v>
      </c>
    </row>
    <row r="17" spans="1:4" ht="25.5">
      <c r="A17" s="427">
        <v>11</v>
      </c>
      <c r="B17" s="452" t="s">
        <v>443</v>
      </c>
      <c r="C17" s="620">
        <v>0</v>
      </c>
      <c r="D17" s="626"/>
    </row>
    <row r="18" spans="1:4">
      <c r="A18" s="440">
        <v>12</v>
      </c>
      <c r="B18" s="451" t="s">
        <v>444</v>
      </c>
      <c r="C18" s="623">
        <f>C7+C8+C9-C10</f>
        <v>92068138.500003844</v>
      </c>
      <c r="D18" s="450"/>
    </row>
    <row r="21" spans="1:4">
      <c r="B21" s="376"/>
    </row>
    <row r="22" spans="1:4">
      <c r="B22" s="378"/>
    </row>
    <row r="23" spans="1:4">
      <c r="B23" s="379"/>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90" zoomScaleNormal="90" workbookViewId="0">
      <selection activeCell="B2" sqref="B2"/>
    </sheetView>
  </sheetViews>
  <sheetFormatPr defaultColWidth="9.140625" defaultRowHeight="12.75"/>
  <cols>
    <col min="1" max="1" width="11.85546875" style="437" bestFit="1" customWidth="1"/>
    <col min="2" max="2" width="63.85546875" style="437" customWidth="1"/>
    <col min="3" max="3" width="15.5703125" style="437" customWidth="1"/>
    <col min="4" max="18" width="22.28515625" style="437" customWidth="1"/>
    <col min="19" max="19" width="23.28515625" style="437" bestFit="1" customWidth="1"/>
    <col min="20" max="26" width="22.28515625" style="437" customWidth="1"/>
    <col min="27" max="27" width="23.28515625" style="437" bestFit="1" customWidth="1"/>
    <col min="28" max="28" width="20" style="437" customWidth="1"/>
    <col min="29" max="16384" width="9.140625" style="437"/>
  </cols>
  <sheetData>
    <row r="1" spans="1:28" ht="13.5">
      <c r="A1" s="376" t="s">
        <v>108</v>
      </c>
      <c r="B1" s="304" t="str">
        <f>Info!C2</f>
        <v>სს "ბაზისბანკი"</v>
      </c>
    </row>
    <row r="2" spans="1:28">
      <c r="A2" s="378" t="s">
        <v>109</v>
      </c>
      <c r="B2" s="619">
        <f>'1. key ratios'!B2</f>
        <v>45291</v>
      </c>
      <c r="C2" s="438"/>
    </row>
    <row r="3" spans="1:28">
      <c r="A3" s="379" t="s">
        <v>445</v>
      </c>
    </row>
    <row r="5" spans="1:28" ht="15" customHeight="1">
      <c r="A5" s="845" t="s">
        <v>671</v>
      </c>
      <c r="B5" s="846"/>
      <c r="C5" s="851" t="s">
        <v>670</v>
      </c>
      <c r="D5" s="852"/>
      <c r="E5" s="852"/>
      <c r="F5" s="852"/>
      <c r="G5" s="852"/>
      <c r="H5" s="852"/>
      <c r="I5" s="852"/>
      <c r="J5" s="852"/>
      <c r="K5" s="852"/>
      <c r="L5" s="852"/>
      <c r="M5" s="852"/>
      <c r="N5" s="852"/>
      <c r="O5" s="852"/>
      <c r="P5" s="852"/>
      <c r="Q5" s="852"/>
      <c r="R5" s="852"/>
      <c r="S5" s="852"/>
      <c r="T5" s="467"/>
      <c r="U5" s="467"/>
      <c r="V5" s="467"/>
      <c r="W5" s="467"/>
      <c r="X5" s="467"/>
      <c r="Y5" s="467"/>
      <c r="Z5" s="467"/>
      <c r="AA5" s="466"/>
      <c r="AB5" s="457"/>
    </row>
    <row r="6" spans="1:28">
      <c r="A6" s="847"/>
      <c r="B6" s="848"/>
      <c r="C6" s="853" t="s">
        <v>66</v>
      </c>
      <c r="D6" s="855" t="s">
        <v>669</v>
      </c>
      <c r="E6" s="855"/>
      <c r="F6" s="855"/>
      <c r="G6" s="855"/>
      <c r="H6" s="856" t="s">
        <v>668</v>
      </c>
      <c r="I6" s="857"/>
      <c r="J6" s="857"/>
      <c r="K6" s="858"/>
      <c r="L6" s="465"/>
      <c r="M6" s="859" t="s">
        <v>667</v>
      </c>
      <c r="N6" s="859"/>
      <c r="O6" s="859"/>
      <c r="P6" s="859"/>
      <c r="Q6" s="859"/>
      <c r="R6" s="859"/>
      <c r="S6" s="835"/>
      <c r="T6" s="464"/>
      <c r="U6" s="838" t="s">
        <v>666</v>
      </c>
      <c r="V6" s="838"/>
      <c r="W6" s="838"/>
      <c r="X6" s="838"/>
      <c r="Y6" s="838"/>
      <c r="Z6" s="838"/>
      <c r="AA6" s="836"/>
      <c r="AB6" s="463"/>
    </row>
    <row r="7" spans="1:28" ht="25.5">
      <c r="A7" s="849"/>
      <c r="B7" s="850"/>
      <c r="C7" s="854"/>
      <c r="D7" s="462"/>
      <c r="E7" s="458" t="s">
        <v>446</v>
      </c>
      <c r="F7" s="434" t="s">
        <v>664</v>
      </c>
      <c r="G7" s="434" t="s">
        <v>665</v>
      </c>
      <c r="H7" s="461"/>
      <c r="I7" s="458" t="s">
        <v>446</v>
      </c>
      <c r="J7" s="434" t="s">
        <v>664</v>
      </c>
      <c r="K7" s="434" t="s">
        <v>665</v>
      </c>
      <c r="L7" s="460"/>
      <c r="M7" s="458" t="s">
        <v>446</v>
      </c>
      <c r="N7" s="434" t="s">
        <v>664</v>
      </c>
      <c r="O7" s="434" t="s">
        <v>663</v>
      </c>
      <c r="P7" s="434" t="s">
        <v>662</v>
      </c>
      <c r="Q7" s="434" t="s">
        <v>661</v>
      </c>
      <c r="R7" s="434" t="s">
        <v>660</v>
      </c>
      <c r="S7" s="434" t="s">
        <v>659</v>
      </c>
      <c r="T7" s="459"/>
      <c r="U7" s="458" t="s">
        <v>446</v>
      </c>
      <c r="V7" s="434" t="s">
        <v>664</v>
      </c>
      <c r="W7" s="434" t="s">
        <v>663</v>
      </c>
      <c r="X7" s="434" t="s">
        <v>662</v>
      </c>
      <c r="Y7" s="434" t="s">
        <v>661</v>
      </c>
      <c r="Z7" s="434" t="s">
        <v>660</v>
      </c>
      <c r="AA7" s="434" t="s">
        <v>659</v>
      </c>
      <c r="AB7" s="457"/>
    </row>
    <row r="8" spans="1:28">
      <c r="A8" s="456">
        <v>1</v>
      </c>
      <c r="B8" s="430" t="s">
        <v>447</v>
      </c>
      <c r="C8" s="623">
        <f>SUM(C9:C14)</f>
        <v>2527732596.3799996</v>
      </c>
      <c r="D8" s="623">
        <f t="shared" ref="D8:AA8" si="0">SUM(D9:D14)</f>
        <v>2328232522.2342997</v>
      </c>
      <c r="E8" s="623">
        <f t="shared" si="0"/>
        <v>19006174.413199998</v>
      </c>
      <c r="F8" s="623">
        <f t="shared" si="0"/>
        <v>7.9099999975045243E-2</v>
      </c>
      <c r="G8" s="623">
        <f t="shared" si="0"/>
        <v>0.42909999997495429</v>
      </c>
      <c r="H8" s="623">
        <f t="shared" si="0"/>
        <v>107431935.54980007</v>
      </c>
      <c r="I8" s="623">
        <f t="shared" si="0"/>
        <v>5279067.630199994</v>
      </c>
      <c r="J8" s="623">
        <f t="shared" si="0"/>
        <v>9696297.2119000126</v>
      </c>
      <c r="K8" s="623">
        <f t="shared" si="0"/>
        <v>0</v>
      </c>
      <c r="L8" s="623">
        <f t="shared" si="0"/>
        <v>92068138.595899984</v>
      </c>
      <c r="M8" s="623">
        <f t="shared" si="0"/>
        <v>4257726.7910999991</v>
      </c>
      <c r="N8" s="623">
        <f t="shared" si="0"/>
        <v>7587521.0255999994</v>
      </c>
      <c r="O8" s="623">
        <f t="shared" si="0"/>
        <v>14897258.347899998</v>
      </c>
      <c r="P8" s="623">
        <f t="shared" si="0"/>
        <v>12443187.7751</v>
      </c>
      <c r="Q8" s="623">
        <f t="shared" si="0"/>
        <v>14116324.887499994</v>
      </c>
      <c r="R8" s="623">
        <f t="shared" si="0"/>
        <v>1761021.6155999999</v>
      </c>
      <c r="S8" s="623">
        <f t="shared" si="0"/>
        <v>97503.69</v>
      </c>
      <c r="T8" s="623">
        <f t="shared" si="0"/>
        <v>0</v>
      </c>
      <c r="U8" s="623">
        <f t="shared" si="0"/>
        <v>0</v>
      </c>
      <c r="V8" s="623">
        <f t="shared" si="0"/>
        <v>0</v>
      </c>
      <c r="W8" s="623">
        <f t="shared" si="0"/>
        <v>0</v>
      </c>
      <c r="X8" s="623">
        <f t="shared" si="0"/>
        <v>0</v>
      </c>
      <c r="Y8" s="623">
        <f t="shared" si="0"/>
        <v>0</v>
      </c>
      <c r="Z8" s="623">
        <f t="shared" si="0"/>
        <v>0</v>
      </c>
      <c r="AA8" s="623">
        <f t="shared" si="0"/>
        <v>0</v>
      </c>
      <c r="AB8" s="454"/>
    </row>
    <row r="9" spans="1:28">
      <c r="A9" s="426">
        <v>1.1000000000000001</v>
      </c>
      <c r="B9" s="455" t="s">
        <v>448</v>
      </c>
      <c r="C9" s="627">
        <v>0</v>
      </c>
      <c r="D9" s="620">
        <v>0</v>
      </c>
      <c r="E9" s="620">
        <v>0</v>
      </c>
      <c r="F9" s="620">
        <v>0</v>
      </c>
      <c r="G9" s="620">
        <v>0</v>
      </c>
      <c r="H9" s="620">
        <v>0</v>
      </c>
      <c r="I9" s="620">
        <v>0</v>
      </c>
      <c r="J9" s="620">
        <v>0</v>
      </c>
      <c r="K9" s="620">
        <v>0</v>
      </c>
      <c r="L9" s="620">
        <v>0</v>
      </c>
      <c r="M9" s="620">
        <v>0</v>
      </c>
      <c r="N9" s="620">
        <v>0</v>
      </c>
      <c r="O9" s="620">
        <v>0</v>
      </c>
      <c r="P9" s="620">
        <v>0</v>
      </c>
      <c r="Q9" s="620">
        <v>0</v>
      </c>
      <c r="R9" s="620">
        <v>0</v>
      </c>
      <c r="S9" s="620">
        <v>0</v>
      </c>
      <c r="T9" s="620">
        <v>0</v>
      </c>
      <c r="U9" s="620">
        <v>0</v>
      </c>
      <c r="V9" s="620">
        <v>0</v>
      </c>
      <c r="W9" s="620">
        <v>0</v>
      </c>
      <c r="X9" s="620">
        <v>0</v>
      </c>
      <c r="Y9" s="620">
        <v>0</v>
      </c>
      <c r="Z9" s="620">
        <v>0</v>
      </c>
      <c r="AA9" s="620">
        <v>0</v>
      </c>
      <c r="AB9" s="454"/>
    </row>
    <row r="10" spans="1:28">
      <c r="A10" s="426">
        <v>1.2</v>
      </c>
      <c r="B10" s="455" t="s">
        <v>449</v>
      </c>
      <c r="C10" s="627">
        <v>0</v>
      </c>
      <c r="D10" s="620">
        <v>0</v>
      </c>
      <c r="E10" s="620">
        <v>0</v>
      </c>
      <c r="F10" s="620">
        <v>0</v>
      </c>
      <c r="G10" s="620">
        <v>0</v>
      </c>
      <c r="H10" s="620">
        <v>0</v>
      </c>
      <c r="I10" s="620">
        <v>0</v>
      </c>
      <c r="J10" s="620">
        <v>0</v>
      </c>
      <c r="K10" s="620">
        <v>0</v>
      </c>
      <c r="L10" s="620">
        <v>0</v>
      </c>
      <c r="M10" s="620">
        <v>0</v>
      </c>
      <c r="N10" s="620">
        <v>0</v>
      </c>
      <c r="O10" s="620">
        <v>0</v>
      </c>
      <c r="P10" s="620">
        <v>0</v>
      </c>
      <c r="Q10" s="620">
        <v>0</v>
      </c>
      <c r="R10" s="620">
        <v>0</v>
      </c>
      <c r="S10" s="620">
        <v>0</v>
      </c>
      <c r="T10" s="620">
        <v>0</v>
      </c>
      <c r="U10" s="620">
        <v>0</v>
      </c>
      <c r="V10" s="620">
        <v>0</v>
      </c>
      <c r="W10" s="620">
        <v>0</v>
      </c>
      <c r="X10" s="620">
        <v>0</v>
      </c>
      <c r="Y10" s="620">
        <v>0</v>
      </c>
      <c r="Z10" s="620">
        <v>0</v>
      </c>
      <c r="AA10" s="620">
        <v>0</v>
      </c>
      <c r="AB10" s="454"/>
    </row>
    <row r="11" spans="1:28">
      <c r="A11" s="426">
        <v>1.3</v>
      </c>
      <c r="B11" s="455" t="s">
        <v>450</v>
      </c>
      <c r="C11" s="627">
        <v>0</v>
      </c>
      <c r="D11" s="620">
        <v>0</v>
      </c>
      <c r="E11" s="620">
        <v>0</v>
      </c>
      <c r="F11" s="620">
        <v>0</v>
      </c>
      <c r="G11" s="620">
        <v>0</v>
      </c>
      <c r="H11" s="620">
        <v>0</v>
      </c>
      <c r="I11" s="620">
        <v>0</v>
      </c>
      <c r="J11" s="620">
        <v>0</v>
      </c>
      <c r="K11" s="620">
        <v>0</v>
      </c>
      <c r="L11" s="620">
        <v>0</v>
      </c>
      <c r="M11" s="620">
        <v>0</v>
      </c>
      <c r="N11" s="620">
        <v>0</v>
      </c>
      <c r="O11" s="620">
        <v>0</v>
      </c>
      <c r="P11" s="620">
        <v>0</v>
      </c>
      <c r="Q11" s="620">
        <v>0</v>
      </c>
      <c r="R11" s="620">
        <v>0</v>
      </c>
      <c r="S11" s="620">
        <v>0</v>
      </c>
      <c r="T11" s="620">
        <v>0</v>
      </c>
      <c r="U11" s="620">
        <v>0</v>
      </c>
      <c r="V11" s="620">
        <v>0</v>
      </c>
      <c r="W11" s="620">
        <v>0</v>
      </c>
      <c r="X11" s="620">
        <v>0</v>
      </c>
      <c r="Y11" s="620">
        <v>0</v>
      </c>
      <c r="Z11" s="620">
        <v>0</v>
      </c>
      <c r="AA11" s="620">
        <v>0</v>
      </c>
      <c r="AB11" s="454"/>
    </row>
    <row r="12" spans="1:28">
      <c r="A12" s="426">
        <v>1.4</v>
      </c>
      <c r="B12" s="455" t="s">
        <v>451</v>
      </c>
      <c r="C12" s="627">
        <v>78409516.184799984</v>
      </c>
      <c r="D12" s="620">
        <v>78409516.184799984</v>
      </c>
      <c r="E12" s="620">
        <v>0</v>
      </c>
      <c r="F12" s="620">
        <v>0</v>
      </c>
      <c r="G12" s="620">
        <v>0</v>
      </c>
      <c r="H12" s="620">
        <v>0</v>
      </c>
      <c r="I12" s="620">
        <v>0</v>
      </c>
      <c r="J12" s="620">
        <v>0</v>
      </c>
      <c r="K12" s="620">
        <v>0</v>
      </c>
      <c r="L12" s="620">
        <v>0</v>
      </c>
      <c r="M12" s="620">
        <v>0</v>
      </c>
      <c r="N12" s="620">
        <v>0</v>
      </c>
      <c r="O12" s="620">
        <v>0</v>
      </c>
      <c r="P12" s="620">
        <v>0</v>
      </c>
      <c r="Q12" s="620">
        <v>0</v>
      </c>
      <c r="R12" s="620">
        <v>0</v>
      </c>
      <c r="S12" s="620">
        <v>0</v>
      </c>
      <c r="T12" s="620">
        <v>0</v>
      </c>
      <c r="U12" s="620">
        <v>0</v>
      </c>
      <c r="V12" s="620">
        <v>0</v>
      </c>
      <c r="W12" s="620">
        <v>0</v>
      </c>
      <c r="X12" s="620">
        <v>0</v>
      </c>
      <c r="Y12" s="620">
        <v>0</v>
      </c>
      <c r="Z12" s="620">
        <v>0</v>
      </c>
      <c r="AA12" s="620">
        <v>0</v>
      </c>
      <c r="AB12" s="454"/>
    </row>
    <row r="13" spans="1:28">
      <c r="A13" s="426">
        <v>1.5</v>
      </c>
      <c r="B13" s="455" t="s">
        <v>452</v>
      </c>
      <c r="C13" s="627">
        <v>1447799413.4081998</v>
      </c>
      <c r="D13" s="620">
        <v>1356183722.3909998</v>
      </c>
      <c r="E13" s="620">
        <v>6951701.0542000001</v>
      </c>
      <c r="F13" s="620">
        <v>2.8599999999999959E-2</v>
      </c>
      <c r="G13" s="620">
        <v>2.8599999999999959E-2</v>
      </c>
      <c r="H13" s="620">
        <v>65658530.562100008</v>
      </c>
      <c r="I13" s="620">
        <v>241495.74599999998</v>
      </c>
      <c r="J13" s="620">
        <v>468558.3799</v>
      </c>
      <c r="K13" s="620">
        <v>0</v>
      </c>
      <c r="L13" s="620">
        <v>25957160.455099985</v>
      </c>
      <c r="M13" s="620">
        <v>284781.4976</v>
      </c>
      <c r="N13" s="620">
        <v>3624667.3433999997</v>
      </c>
      <c r="O13" s="620">
        <v>2332723.9802000001</v>
      </c>
      <c r="P13" s="620">
        <v>3906683.3864000002</v>
      </c>
      <c r="Q13" s="620">
        <v>280839.69540000003</v>
      </c>
      <c r="R13" s="620">
        <v>93311.551000000007</v>
      </c>
      <c r="S13" s="620">
        <v>97503.69</v>
      </c>
      <c r="T13" s="620">
        <v>0</v>
      </c>
      <c r="U13" s="620">
        <v>0</v>
      </c>
      <c r="V13" s="620">
        <v>0</v>
      </c>
      <c r="W13" s="620">
        <v>0</v>
      </c>
      <c r="X13" s="620">
        <v>0</v>
      </c>
      <c r="Y13" s="620">
        <v>0</v>
      </c>
      <c r="Z13" s="620">
        <v>0</v>
      </c>
      <c r="AA13" s="620">
        <v>0</v>
      </c>
      <c r="AB13" s="454"/>
    </row>
    <row r="14" spans="1:28">
      <c r="A14" s="426">
        <v>1.6</v>
      </c>
      <c r="B14" s="455" t="s">
        <v>453</v>
      </c>
      <c r="C14" s="627">
        <v>1001523666.7869998</v>
      </c>
      <c r="D14" s="620">
        <v>893639283.65849972</v>
      </c>
      <c r="E14" s="620">
        <v>12054473.358999999</v>
      </c>
      <c r="F14" s="620">
        <v>5.0499999975045284E-2</v>
      </c>
      <c r="G14" s="620">
        <v>0.40049999997495433</v>
      </c>
      <c r="H14" s="620">
        <v>41773404.98770006</v>
      </c>
      <c r="I14" s="620">
        <v>5037571.8841999937</v>
      </c>
      <c r="J14" s="620">
        <v>9227738.8320000134</v>
      </c>
      <c r="K14" s="620">
        <v>0</v>
      </c>
      <c r="L14" s="620">
        <v>66110978.140799999</v>
      </c>
      <c r="M14" s="620">
        <v>3972945.2934999992</v>
      </c>
      <c r="N14" s="620">
        <v>3962853.6821999997</v>
      </c>
      <c r="O14" s="620">
        <v>12564534.367699997</v>
      </c>
      <c r="P14" s="620">
        <v>8536504.3887000009</v>
      </c>
      <c r="Q14" s="620">
        <v>13835485.192099994</v>
      </c>
      <c r="R14" s="620">
        <v>1667710.0645999999</v>
      </c>
      <c r="S14" s="620">
        <v>0</v>
      </c>
      <c r="T14" s="620">
        <v>0</v>
      </c>
      <c r="U14" s="620">
        <v>0</v>
      </c>
      <c r="V14" s="620">
        <v>0</v>
      </c>
      <c r="W14" s="620">
        <v>0</v>
      </c>
      <c r="X14" s="620">
        <v>0</v>
      </c>
      <c r="Y14" s="620">
        <v>0</v>
      </c>
      <c r="Z14" s="620">
        <v>0</v>
      </c>
      <c r="AA14" s="620">
        <v>0</v>
      </c>
      <c r="AB14" s="454"/>
    </row>
    <row r="15" spans="1:28">
      <c r="A15" s="456">
        <v>2</v>
      </c>
      <c r="B15" s="440" t="s">
        <v>454</v>
      </c>
      <c r="C15" s="623">
        <f t="shared" ref="C15:H15" si="1">SUM(C16:C21)</f>
        <v>378608806.31999993</v>
      </c>
      <c r="D15" s="623">
        <f t="shared" si="1"/>
        <v>378608806.31999993</v>
      </c>
      <c r="E15" s="623">
        <f t="shared" si="1"/>
        <v>0</v>
      </c>
      <c r="F15" s="623">
        <f t="shared" si="1"/>
        <v>0</v>
      </c>
      <c r="G15" s="623">
        <f t="shared" si="1"/>
        <v>0</v>
      </c>
      <c r="H15" s="623">
        <f t="shared" si="1"/>
        <v>0</v>
      </c>
      <c r="I15" s="623">
        <f t="shared" ref="I15:AA15" si="2">SUM(I16:I21)</f>
        <v>0</v>
      </c>
      <c r="J15" s="623">
        <f t="shared" si="2"/>
        <v>0</v>
      </c>
      <c r="K15" s="623">
        <f t="shared" si="2"/>
        <v>0</v>
      </c>
      <c r="L15" s="623">
        <f t="shared" si="2"/>
        <v>0</v>
      </c>
      <c r="M15" s="623">
        <f t="shared" si="2"/>
        <v>0</v>
      </c>
      <c r="N15" s="623">
        <f t="shared" si="2"/>
        <v>0</v>
      </c>
      <c r="O15" s="623">
        <f t="shared" si="2"/>
        <v>0</v>
      </c>
      <c r="P15" s="623">
        <f t="shared" si="2"/>
        <v>0</v>
      </c>
      <c r="Q15" s="623">
        <f t="shared" si="2"/>
        <v>0</v>
      </c>
      <c r="R15" s="623">
        <f t="shared" si="2"/>
        <v>0</v>
      </c>
      <c r="S15" s="623">
        <f t="shared" si="2"/>
        <v>0</v>
      </c>
      <c r="T15" s="623">
        <f t="shared" si="2"/>
        <v>0</v>
      </c>
      <c r="U15" s="623">
        <f t="shared" si="2"/>
        <v>0</v>
      </c>
      <c r="V15" s="623">
        <f t="shared" si="2"/>
        <v>0</v>
      </c>
      <c r="W15" s="623">
        <f t="shared" si="2"/>
        <v>0</v>
      </c>
      <c r="X15" s="623">
        <f t="shared" si="2"/>
        <v>0</v>
      </c>
      <c r="Y15" s="623">
        <f t="shared" si="2"/>
        <v>0</v>
      </c>
      <c r="Z15" s="623">
        <f t="shared" si="2"/>
        <v>0</v>
      </c>
      <c r="AA15" s="623">
        <f t="shared" si="2"/>
        <v>0</v>
      </c>
      <c r="AB15" s="454"/>
    </row>
    <row r="16" spans="1:28">
      <c r="A16" s="426">
        <v>2.1</v>
      </c>
      <c r="B16" s="455" t="s">
        <v>448</v>
      </c>
      <c r="C16" s="627">
        <v>0</v>
      </c>
      <c r="D16" s="620">
        <v>0</v>
      </c>
      <c r="E16" s="620">
        <v>0</v>
      </c>
      <c r="F16" s="620">
        <v>0</v>
      </c>
      <c r="G16" s="620">
        <v>0</v>
      </c>
      <c r="H16" s="620">
        <v>0</v>
      </c>
      <c r="I16" s="620">
        <v>0</v>
      </c>
      <c r="J16" s="620">
        <v>0</v>
      </c>
      <c r="K16" s="620">
        <v>0</v>
      </c>
      <c r="L16" s="620">
        <v>0</v>
      </c>
      <c r="M16" s="620">
        <v>0</v>
      </c>
      <c r="N16" s="620">
        <v>0</v>
      </c>
      <c r="O16" s="620">
        <v>0</v>
      </c>
      <c r="P16" s="620">
        <v>0</v>
      </c>
      <c r="Q16" s="620">
        <v>0</v>
      </c>
      <c r="R16" s="620">
        <v>0</v>
      </c>
      <c r="S16" s="620">
        <v>0</v>
      </c>
      <c r="T16" s="620">
        <v>0</v>
      </c>
      <c r="U16" s="620">
        <v>0</v>
      </c>
      <c r="V16" s="620">
        <v>0</v>
      </c>
      <c r="W16" s="620">
        <v>0</v>
      </c>
      <c r="X16" s="620">
        <v>0</v>
      </c>
      <c r="Y16" s="620">
        <v>0</v>
      </c>
      <c r="Z16" s="620">
        <v>0</v>
      </c>
      <c r="AA16" s="620">
        <v>0</v>
      </c>
      <c r="AB16" s="454"/>
    </row>
    <row r="17" spans="1:28">
      <c r="A17" s="426">
        <v>2.2000000000000002</v>
      </c>
      <c r="B17" s="455" t="s">
        <v>449</v>
      </c>
      <c r="C17" s="627">
        <v>319591381.4199999</v>
      </c>
      <c r="D17" s="620">
        <v>319591381.4199999</v>
      </c>
      <c r="E17" s="620">
        <v>0</v>
      </c>
      <c r="F17" s="620">
        <v>0</v>
      </c>
      <c r="G17" s="620">
        <v>0</v>
      </c>
      <c r="H17" s="620">
        <v>0</v>
      </c>
      <c r="I17" s="620">
        <v>0</v>
      </c>
      <c r="J17" s="620">
        <v>0</v>
      </c>
      <c r="K17" s="620">
        <v>0</v>
      </c>
      <c r="L17" s="620">
        <v>0</v>
      </c>
      <c r="M17" s="620">
        <v>0</v>
      </c>
      <c r="N17" s="620">
        <v>0</v>
      </c>
      <c r="O17" s="620">
        <v>0</v>
      </c>
      <c r="P17" s="620">
        <v>0</v>
      </c>
      <c r="Q17" s="620">
        <v>0</v>
      </c>
      <c r="R17" s="620">
        <v>0</v>
      </c>
      <c r="S17" s="620">
        <v>0</v>
      </c>
      <c r="T17" s="620">
        <v>0</v>
      </c>
      <c r="U17" s="620">
        <v>0</v>
      </c>
      <c r="V17" s="620">
        <v>0</v>
      </c>
      <c r="W17" s="620">
        <v>0</v>
      </c>
      <c r="X17" s="620">
        <v>0</v>
      </c>
      <c r="Y17" s="620">
        <v>0</v>
      </c>
      <c r="Z17" s="620">
        <v>0</v>
      </c>
      <c r="AA17" s="620">
        <v>0</v>
      </c>
      <c r="AB17" s="454"/>
    </row>
    <row r="18" spans="1:28">
      <c r="A18" s="426">
        <v>2.2999999999999998</v>
      </c>
      <c r="B18" s="455" t="s">
        <v>450</v>
      </c>
      <c r="C18" s="627">
        <v>0</v>
      </c>
      <c r="D18" s="620">
        <v>0</v>
      </c>
      <c r="E18" s="620">
        <v>0</v>
      </c>
      <c r="F18" s="620">
        <v>0</v>
      </c>
      <c r="G18" s="620">
        <v>0</v>
      </c>
      <c r="H18" s="620">
        <v>0</v>
      </c>
      <c r="I18" s="620">
        <v>0</v>
      </c>
      <c r="J18" s="620">
        <v>0</v>
      </c>
      <c r="K18" s="620">
        <v>0</v>
      </c>
      <c r="L18" s="620">
        <v>0</v>
      </c>
      <c r="M18" s="620">
        <v>0</v>
      </c>
      <c r="N18" s="620">
        <v>0</v>
      </c>
      <c r="O18" s="620">
        <v>0</v>
      </c>
      <c r="P18" s="620">
        <v>0</v>
      </c>
      <c r="Q18" s="620">
        <v>0</v>
      </c>
      <c r="R18" s="620">
        <v>0</v>
      </c>
      <c r="S18" s="620">
        <v>0</v>
      </c>
      <c r="T18" s="620">
        <v>0</v>
      </c>
      <c r="U18" s="620">
        <v>0</v>
      </c>
      <c r="V18" s="620">
        <v>0</v>
      </c>
      <c r="W18" s="620">
        <v>0</v>
      </c>
      <c r="X18" s="620">
        <v>0</v>
      </c>
      <c r="Y18" s="620">
        <v>0</v>
      </c>
      <c r="Z18" s="620">
        <v>0</v>
      </c>
      <c r="AA18" s="620">
        <v>0</v>
      </c>
      <c r="AB18" s="454"/>
    </row>
    <row r="19" spans="1:28">
      <c r="A19" s="426">
        <v>2.4</v>
      </c>
      <c r="B19" s="455" t="s">
        <v>451</v>
      </c>
      <c r="C19" s="627">
        <v>28349644.419999998</v>
      </c>
      <c r="D19" s="620">
        <v>28349644.419999998</v>
      </c>
      <c r="E19" s="620">
        <v>0</v>
      </c>
      <c r="F19" s="620">
        <v>0</v>
      </c>
      <c r="G19" s="620">
        <v>0</v>
      </c>
      <c r="H19" s="620">
        <v>0</v>
      </c>
      <c r="I19" s="620">
        <v>0</v>
      </c>
      <c r="J19" s="620">
        <v>0</v>
      </c>
      <c r="K19" s="620">
        <v>0</v>
      </c>
      <c r="L19" s="620">
        <v>0</v>
      </c>
      <c r="M19" s="620">
        <v>0</v>
      </c>
      <c r="N19" s="620">
        <v>0</v>
      </c>
      <c r="O19" s="620">
        <v>0</v>
      </c>
      <c r="P19" s="620">
        <v>0</v>
      </c>
      <c r="Q19" s="620">
        <v>0</v>
      </c>
      <c r="R19" s="620">
        <v>0</v>
      </c>
      <c r="S19" s="620">
        <v>0</v>
      </c>
      <c r="T19" s="620">
        <v>0</v>
      </c>
      <c r="U19" s="620">
        <v>0</v>
      </c>
      <c r="V19" s="620">
        <v>0</v>
      </c>
      <c r="W19" s="620">
        <v>0</v>
      </c>
      <c r="X19" s="620">
        <v>0</v>
      </c>
      <c r="Y19" s="620">
        <v>0</v>
      </c>
      <c r="Z19" s="620">
        <v>0</v>
      </c>
      <c r="AA19" s="620">
        <v>0</v>
      </c>
      <c r="AB19" s="454"/>
    </row>
    <row r="20" spans="1:28">
      <c r="A20" s="426">
        <v>2.5</v>
      </c>
      <c r="B20" s="455" t="s">
        <v>452</v>
      </c>
      <c r="C20" s="627">
        <v>30667780.479999997</v>
      </c>
      <c r="D20" s="620">
        <v>30667780.479999997</v>
      </c>
      <c r="E20" s="620">
        <v>0</v>
      </c>
      <c r="F20" s="620">
        <v>0</v>
      </c>
      <c r="G20" s="620">
        <v>0</v>
      </c>
      <c r="H20" s="620">
        <v>0</v>
      </c>
      <c r="I20" s="620">
        <v>0</v>
      </c>
      <c r="J20" s="620">
        <v>0</v>
      </c>
      <c r="K20" s="620">
        <v>0</v>
      </c>
      <c r="L20" s="620">
        <v>0</v>
      </c>
      <c r="M20" s="620">
        <v>0</v>
      </c>
      <c r="N20" s="620">
        <v>0</v>
      </c>
      <c r="O20" s="620">
        <v>0</v>
      </c>
      <c r="P20" s="620">
        <v>0</v>
      </c>
      <c r="Q20" s="620">
        <v>0</v>
      </c>
      <c r="R20" s="620">
        <v>0</v>
      </c>
      <c r="S20" s="620">
        <v>0</v>
      </c>
      <c r="T20" s="620">
        <v>0</v>
      </c>
      <c r="U20" s="620">
        <v>0</v>
      </c>
      <c r="V20" s="620">
        <v>0</v>
      </c>
      <c r="W20" s="620">
        <v>0</v>
      </c>
      <c r="X20" s="620">
        <v>0</v>
      </c>
      <c r="Y20" s="620">
        <v>0</v>
      </c>
      <c r="Z20" s="620">
        <v>0</v>
      </c>
      <c r="AA20" s="620">
        <v>0</v>
      </c>
      <c r="AB20" s="454"/>
    </row>
    <row r="21" spans="1:28">
      <c r="A21" s="426">
        <v>2.6</v>
      </c>
      <c r="B21" s="455" t="s">
        <v>453</v>
      </c>
      <c r="C21" s="627">
        <v>0</v>
      </c>
      <c r="D21" s="620">
        <v>0</v>
      </c>
      <c r="E21" s="620">
        <v>0</v>
      </c>
      <c r="F21" s="620">
        <v>0</v>
      </c>
      <c r="G21" s="620">
        <v>0</v>
      </c>
      <c r="H21" s="620">
        <v>0</v>
      </c>
      <c r="I21" s="620">
        <v>0</v>
      </c>
      <c r="J21" s="620">
        <v>0</v>
      </c>
      <c r="K21" s="620">
        <v>0</v>
      </c>
      <c r="L21" s="620">
        <v>0</v>
      </c>
      <c r="M21" s="620">
        <v>0</v>
      </c>
      <c r="N21" s="620">
        <v>0</v>
      </c>
      <c r="O21" s="620">
        <v>0</v>
      </c>
      <c r="P21" s="620">
        <v>0</v>
      </c>
      <c r="Q21" s="620">
        <v>0</v>
      </c>
      <c r="R21" s="620">
        <v>0</v>
      </c>
      <c r="S21" s="620">
        <v>0</v>
      </c>
      <c r="T21" s="620">
        <v>0</v>
      </c>
      <c r="U21" s="620">
        <v>0</v>
      </c>
      <c r="V21" s="620">
        <v>0</v>
      </c>
      <c r="W21" s="620">
        <v>0</v>
      </c>
      <c r="X21" s="620">
        <v>0</v>
      </c>
      <c r="Y21" s="620">
        <v>0</v>
      </c>
      <c r="Z21" s="620">
        <v>0</v>
      </c>
      <c r="AA21" s="620">
        <v>0</v>
      </c>
      <c r="AB21" s="454"/>
    </row>
    <row r="22" spans="1:28">
      <c r="A22" s="456">
        <v>3</v>
      </c>
      <c r="B22" s="430" t="s">
        <v>455</v>
      </c>
      <c r="C22" s="623">
        <f>SUM(C23:C28)</f>
        <v>598047033.48939991</v>
      </c>
      <c r="D22" s="623">
        <f>SUM(D23:D28)</f>
        <v>592179944.77939987</v>
      </c>
      <c r="E22" s="628"/>
      <c r="F22" s="628"/>
      <c r="G22" s="628"/>
      <c r="H22" s="623">
        <f>SUM(H23:H28)</f>
        <v>3656839.2</v>
      </c>
      <c r="I22" s="628"/>
      <c r="J22" s="628"/>
      <c r="K22" s="628"/>
      <c r="L22" s="623">
        <f>SUM(L23:L28)</f>
        <v>2210249.5099999998</v>
      </c>
      <c r="M22" s="628"/>
      <c r="N22" s="628"/>
      <c r="O22" s="628"/>
      <c r="P22" s="628"/>
      <c r="Q22" s="628"/>
      <c r="R22" s="628"/>
      <c r="S22" s="628"/>
      <c r="T22" s="623">
        <f>SUM(T23:T28)</f>
        <v>0</v>
      </c>
      <c r="U22" s="628"/>
      <c r="V22" s="628"/>
      <c r="W22" s="628"/>
      <c r="X22" s="628"/>
      <c r="Y22" s="628"/>
      <c r="Z22" s="628"/>
      <c r="AA22" s="628"/>
      <c r="AB22" s="454"/>
    </row>
    <row r="23" spans="1:28">
      <c r="A23" s="426">
        <v>3.1</v>
      </c>
      <c r="B23" s="455" t="s">
        <v>448</v>
      </c>
      <c r="C23" s="627">
        <v>0</v>
      </c>
      <c r="D23" s="623">
        <v>0</v>
      </c>
      <c r="E23" s="628"/>
      <c r="F23" s="628"/>
      <c r="G23" s="628"/>
      <c r="H23" s="623">
        <v>0</v>
      </c>
      <c r="I23" s="628"/>
      <c r="J23" s="628"/>
      <c r="K23" s="628"/>
      <c r="L23" s="623">
        <v>0</v>
      </c>
      <c r="M23" s="628"/>
      <c r="N23" s="628"/>
      <c r="O23" s="628"/>
      <c r="P23" s="628"/>
      <c r="Q23" s="628"/>
      <c r="R23" s="628"/>
      <c r="S23" s="628"/>
      <c r="T23" s="623">
        <v>0</v>
      </c>
      <c r="U23" s="628"/>
      <c r="V23" s="628"/>
      <c r="W23" s="628"/>
      <c r="X23" s="628"/>
      <c r="Y23" s="628"/>
      <c r="Z23" s="628"/>
      <c r="AA23" s="628"/>
      <c r="AB23" s="454"/>
    </row>
    <row r="24" spans="1:28">
      <c r="A24" s="426">
        <v>3.2</v>
      </c>
      <c r="B24" s="455" t="s">
        <v>449</v>
      </c>
      <c r="C24" s="627">
        <v>0</v>
      </c>
      <c r="D24" s="623">
        <v>0</v>
      </c>
      <c r="E24" s="628"/>
      <c r="F24" s="628"/>
      <c r="G24" s="628"/>
      <c r="H24" s="623">
        <v>0</v>
      </c>
      <c r="I24" s="628"/>
      <c r="J24" s="628"/>
      <c r="K24" s="628"/>
      <c r="L24" s="623">
        <v>0</v>
      </c>
      <c r="M24" s="628"/>
      <c r="N24" s="628"/>
      <c r="O24" s="628"/>
      <c r="P24" s="628"/>
      <c r="Q24" s="628"/>
      <c r="R24" s="628"/>
      <c r="S24" s="628"/>
      <c r="T24" s="623">
        <v>0</v>
      </c>
      <c r="U24" s="628"/>
      <c r="V24" s="628"/>
      <c r="W24" s="628"/>
      <c r="X24" s="628"/>
      <c r="Y24" s="628"/>
      <c r="Z24" s="628"/>
      <c r="AA24" s="628"/>
      <c r="AB24" s="454"/>
    </row>
    <row r="25" spans="1:28">
      <c r="A25" s="426">
        <v>3.3</v>
      </c>
      <c r="B25" s="455" t="s">
        <v>450</v>
      </c>
      <c r="C25" s="627">
        <v>0</v>
      </c>
      <c r="D25" s="623">
        <v>0</v>
      </c>
      <c r="E25" s="628"/>
      <c r="F25" s="628"/>
      <c r="G25" s="628"/>
      <c r="H25" s="623">
        <v>0</v>
      </c>
      <c r="I25" s="628"/>
      <c r="J25" s="628"/>
      <c r="K25" s="628"/>
      <c r="L25" s="623">
        <v>0</v>
      </c>
      <c r="M25" s="628"/>
      <c r="N25" s="628"/>
      <c r="O25" s="628"/>
      <c r="P25" s="628"/>
      <c r="Q25" s="628"/>
      <c r="R25" s="628"/>
      <c r="S25" s="628"/>
      <c r="T25" s="623">
        <v>0</v>
      </c>
      <c r="U25" s="628"/>
      <c r="V25" s="628"/>
      <c r="W25" s="628"/>
      <c r="X25" s="628"/>
      <c r="Y25" s="628"/>
      <c r="Z25" s="628"/>
      <c r="AA25" s="628"/>
      <c r="AB25" s="454"/>
    </row>
    <row r="26" spans="1:28">
      <c r="A26" s="426">
        <v>3.4</v>
      </c>
      <c r="B26" s="455" t="s">
        <v>451</v>
      </c>
      <c r="C26" s="627">
        <v>12174567</v>
      </c>
      <c r="D26" s="623">
        <v>12174567</v>
      </c>
      <c r="E26" s="628"/>
      <c r="F26" s="628"/>
      <c r="G26" s="628"/>
      <c r="H26" s="623">
        <v>0</v>
      </c>
      <c r="I26" s="628"/>
      <c r="J26" s="628"/>
      <c r="K26" s="628"/>
      <c r="L26" s="623">
        <v>0</v>
      </c>
      <c r="M26" s="628"/>
      <c r="N26" s="628"/>
      <c r="O26" s="628"/>
      <c r="P26" s="628"/>
      <c r="Q26" s="628"/>
      <c r="R26" s="628"/>
      <c r="S26" s="628"/>
      <c r="T26" s="623">
        <v>0</v>
      </c>
      <c r="U26" s="628"/>
      <c r="V26" s="628"/>
      <c r="W26" s="628"/>
      <c r="X26" s="628"/>
      <c r="Y26" s="628"/>
      <c r="Z26" s="628"/>
      <c r="AA26" s="628"/>
      <c r="AB26" s="454"/>
    </row>
    <row r="27" spans="1:28">
      <c r="A27" s="426">
        <v>3.5</v>
      </c>
      <c r="B27" s="455" t="s">
        <v>452</v>
      </c>
      <c r="C27" s="627">
        <v>550626547.31210041</v>
      </c>
      <c r="D27" s="623">
        <v>545144101.60210037</v>
      </c>
      <c r="E27" s="628"/>
      <c r="F27" s="628"/>
      <c r="G27" s="628"/>
      <c r="H27" s="623">
        <v>3441743.2</v>
      </c>
      <c r="I27" s="628"/>
      <c r="J27" s="628"/>
      <c r="K27" s="628"/>
      <c r="L27" s="623">
        <v>2040702.51</v>
      </c>
      <c r="M27" s="628"/>
      <c r="N27" s="628"/>
      <c r="O27" s="628"/>
      <c r="P27" s="628"/>
      <c r="Q27" s="628"/>
      <c r="R27" s="628"/>
      <c r="S27" s="628"/>
      <c r="T27" s="623">
        <v>0</v>
      </c>
      <c r="U27" s="628"/>
      <c r="V27" s="628"/>
      <c r="W27" s="628"/>
      <c r="X27" s="628"/>
      <c r="Y27" s="628"/>
      <c r="Z27" s="628"/>
      <c r="AA27" s="628"/>
      <c r="AB27" s="454"/>
    </row>
    <row r="28" spans="1:28">
      <c r="A28" s="426">
        <v>3.6</v>
      </c>
      <c r="B28" s="455" t="s">
        <v>453</v>
      </c>
      <c r="C28" s="627">
        <v>35245919.1772995</v>
      </c>
      <c r="D28" s="623">
        <v>34861276.1772995</v>
      </c>
      <c r="E28" s="628"/>
      <c r="F28" s="628"/>
      <c r="G28" s="628"/>
      <c r="H28" s="623">
        <v>215096</v>
      </c>
      <c r="I28" s="628"/>
      <c r="J28" s="628"/>
      <c r="K28" s="628"/>
      <c r="L28" s="623">
        <v>169547</v>
      </c>
      <c r="M28" s="628"/>
      <c r="N28" s="628"/>
      <c r="O28" s="628"/>
      <c r="P28" s="628"/>
      <c r="Q28" s="628"/>
      <c r="R28" s="628"/>
      <c r="S28" s="628"/>
      <c r="T28" s="623">
        <v>0</v>
      </c>
      <c r="U28" s="628"/>
      <c r="V28" s="628"/>
      <c r="W28" s="628"/>
      <c r="X28" s="628"/>
      <c r="Y28" s="628"/>
      <c r="Z28" s="628"/>
      <c r="AA28" s="628"/>
      <c r="AB28" s="45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topLeftCell="O1" zoomScale="90" zoomScaleNormal="90" workbookViewId="0">
      <selection activeCell="R13" sqref="R13"/>
    </sheetView>
  </sheetViews>
  <sheetFormatPr defaultColWidth="9.140625" defaultRowHeight="12.75"/>
  <cols>
    <col min="1" max="1" width="11.85546875" style="437" bestFit="1" customWidth="1"/>
    <col min="2" max="2" width="90.28515625" style="437" bestFit="1" customWidth="1"/>
    <col min="3" max="3" width="20.140625" style="437" customWidth="1"/>
    <col min="4" max="4" width="22.28515625" style="437" customWidth="1"/>
    <col min="5" max="7" width="17.140625" style="437" customWidth="1"/>
    <col min="8" max="8" width="22.28515625" style="437" customWidth="1"/>
    <col min="9" max="10" width="17.140625" style="437" customWidth="1"/>
    <col min="11" max="27" width="22.28515625" style="437" customWidth="1"/>
    <col min="28" max="16384" width="9.140625" style="437"/>
  </cols>
  <sheetData>
    <row r="1" spans="1:27" ht="13.5">
      <c r="A1" s="376" t="s">
        <v>108</v>
      </c>
      <c r="B1" s="304" t="str">
        <f>Info!C2</f>
        <v>სს "ბაზისბანკი"</v>
      </c>
    </row>
    <row r="2" spans="1:27">
      <c r="A2" s="378" t="s">
        <v>109</v>
      </c>
      <c r="B2" s="619">
        <f>'1. key ratios'!B2</f>
        <v>45291</v>
      </c>
    </row>
    <row r="3" spans="1:27">
      <c r="A3" s="379" t="s">
        <v>456</v>
      </c>
      <c r="C3" s="439"/>
    </row>
    <row r="4" spans="1:27" ht="13.5" thickBot="1">
      <c r="A4" s="379"/>
      <c r="B4" s="439"/>
      <c r="C4" s="439"/>
    </row>
    <row r="5" spans="1:27" s="468" customFormat="1" ht="13.5" customHeight="1">
      <c r="A5" s="864" t="s">
        <v>678</v>
      </c>
      <c r="B5" s="865"/>
      <c r="C5" s="861" t="s">
        <v>457</v>
      </c>
      <c r="D5" s="862"/>
      <c r="E5" s="862"/>
      <c r="F5" s="862"/>
      <c r="G5" s="862"/>
      <c r="H5" s="862"/>
      <c r="I5" s="862"/>
      <c r="J5" s="862"/>
      <c r="K5" s="862"/>
      <c r="L5" s="862"/>
      <c r="M5" s="862"/>
      <c r="N5" s="862"/>
      <c r="O5" s="862"/>
      <c r="P5" s="862"/>
      <c r="Q5" s="862"/>
      <c r="R5" s="862"/>
      <c r="S5" s="862"/>
      <c r="T5" s="862"/>
      <c r="U5" s="862"/>
      <c r="V5" s="862"/>
      <c r="W5" s="862"/>
      <c r="X5" s="862"/>
      <c r="Y5" s="862"/>
      <c r="Z5" s="862"/>
      <c r="AA5" s="863"/>
    </row>
    <row r="6" spans="1:27" s="468" customFormat="1" ht="12" customHeight="1">
      <c r="A6" s="866"/>
      <c r="B6" s="867"/>
      <c r="C6" s="871" t="s">
        <v>66</v>
      </c>
      <c r="D6" s="870" t="s">
        <v>669</v>
      </c>
      <c r="E6" s="870"/>
      <c r="F6" s="870"/>
      <c r="G6" s="870"/>
      <c r="H6" s="856" t="s">
        <v>668</v>
      </c>
      <c r="I6" s="857"/>
      <c r="J6" s="857"/>
      <c r="K6" s="857"/>
      <c r="L6" s="464"/>
      <c r="M6" s="838" t="s">
        <v>667</v>
      </c>
      <c r="N6" s="838"/>
      <c r="O6" s="838"/>
      <c r="P6" s="838"/>
      <c r="Q6" s="838"/>
      <c r="R6" s="838"/>
      <c r="S6" s="836"/>
      <c r="T6" s="464"/>
      <c r="U6" s="838" t="s">
        <v>666</v>
      </c>
      <c r="V6" s="838"/>
      <c r="W6" s="838"/>
      <c r="X6" s="838"/>
      <c r="Y6" s="838"/>
      <c r="Z6" s="838"/>
      <c r="AA6" s="860"/>
    </row>
    <row r="7" spans="1:27" s="468" customFormat="1" ht="38.25">
      <c r="A7" s="868"/>
      <c r="B7" s="869"/>
      <c r="C7" s="872"/>
      <c r="D7" s="462"/>
      <c r="E7" s="458" t="s">
        <v>446</v>
      </c>
      <c r="F7" s="434" t="s">
        <v>664</v>
      </c>
      <c r="G7" s="434" t="s">
        <v>665</v>
      </c>
      <c r="H7" s="489"/>
      <c r="I7" s="458" t="s">
        <v>446</v>
      </c>
      <c r="J7" s="434" t="s">
        <v>664</v>
      </c>
      <c r="K7" s="434" t="s">
        <v>665</v>
      </c>
      <c r="L7" s="459"/>
      <c r="M7" s="458" t="s">
        <v>446</v>
      </c>
      <c r="N7" s="434" t="s">
        <v>677</v>
      </c>
      <c r="O7" s="434" t="s">
        <v>676</v>
      </c>
      <c r="P7" s="434" t="s">
        <v>675</v>
      </c>
      <c r="Q7" s="434" t="s">
        <v>674</v>
      </c>
      <c r="R7" s="434" t="s">
        <v>673</v>
      </c>
      <c r="S7" s="434" t="s">
        <v>659</v>
      </c>
      <c r="T7" s="459"/>
      <c r="U7" s="458" t="s">
        <v>446</v>
      </c>
      <c r="V7" s="434" t="s">
        <v>677</v>
      </c>
      <c r="W7" s="434" t="s">
        <v>676</v>
      </c>
      <c r="X7" s="434" t="s">
        <v>675</v>
      </c>
      <c r="Y7" s="434" t="s">
        <v>674</v>
      </c>
      <c r="Z7" s="434" t="s">
        <v>673</v>
      </c>
      <c r="AA7" s="434" t="s">
        <v>659</v>
      </c>
    </row>
    <row r="8" spans="1:27">
      <c r="A8" s="488">
        <v>1</v>
      </c>
      <c r="B8" s="487" t="s">
        <v>447</v>
      </c>
      <c r="C8" s="645">
        <v>2527732596.3799996</v>
      </c>
      <c r="D8" s="620">
        <v>2328232522.2342997</v>
      </c>
      <c r="E8" s="620">
        <v>19006174.413199998</v>
      </c>
      <c r="F8" s="620">
        <v>7.9099999975045243E-2</v>
      </c>
      <c r="G8" s="620">
        <v>0.42909999997495429</v>
      </c>
      <c r="H8" s="620">
        <v>107431935.54980007</v>
      </c>
      <c r="I8" s="620">
        <v>5279067.630199994</v>
      </c>
      <c r="J8" s="620">
        <v>9696297.2119000126</v>
      </c>
      <c r="K8" s="620">
        <v>0</v>
      </c>
      <c r="L8" s="620">
        <v>92068138.595899984</v>
      </c>
      <c r="M8" s="620">
        <v>4257726.7910999991</v>
      </c>
      <c r="N8" s="620">
        <v>7587521.0255999994</v>
      </c>
      <c r="O8" s="620">
        <v>14897258.347899998</v>
      </c>
      <c r="P8" s="620">
        <v>12443187.7751</v>
      </c>
      <c r="Q8" s="620">
        <v>14116324.887499994</v>
      </c>
      <c r="R8" s="620">
        <v>1761021.6155999999</v>
      </c>
      <c r="S8" s="620">
        <v>97503.69</v>
      </c>
      <c r="T8" s="620">
        <v>0</v>
      </c>
      <c r="U8" s="620">
        <v>0</v>
      </c>
      <c r="V8" s="620">
        <v>0</v>
      </c>
      <c r="W8" s="620">
        <v>0</v>
      </c>
      <c r="X8" s="620">
        <v>0</v>
      </c>
      <c r="Y8" s="620">
        <v>0</v>
      </c>
      <c r="Z8" s="620">
        <v>0</v>
      </c>
      <c r="AA8" s="629">
        <v>0</v>
      </c>
    </row>
    <row r="9" spans="1:27">
      <c r="A9" s="485">
        <v>1.1000000000000001</v>
      </c>
      <c r="B9" s="486" t="s">
        <v>458</v>
      </c>
      <c r="C9" s="630">
        <v>2076194920.2983897</v>
      </c>
      <c r="D9" s="620">
        <v>1888190792.2969899</v>
      </c>
      <c r="E9" s="620">
        <v>17426353.199699901</v>
      </c>
      <c r="F9" s="620">
        <v>0</v>
      </c>
      <c r="G9" s="620">
        <v>0</v>
      </c>
      <c r="H9" s="620">
        <v>103704965.28759991</v>
      </c>
      <c r="I9" s="620">
        <v>4914304.2010000004</v>
      </c>
      <c r="J9" s="620">
        <v>8184065.2843000004</v>
      </c>
      <c r="K9" s="620">
        <v>0</v>
      </c>
      <c r="L9" s="620">
        <v>84299162.713799909</v>
      </c>
      <c r="M9" s="620">
        <v>3806193.5433</v>
      </c>
      <c r="N9" s="620">
        <v>6875031.4778000005</v>
      </c>
      <c r="O9" s="620">
        <v>11707683.076999901</v>
      </c>
      <c r="P9" s="620">
        <v>11811133.5776</v>
      </c>
      <c r="Q9" s="620">
        <v>14054811.427200001</v>
      </c>
      <c r="R9" s="620">
        <v>1761021.6155999999</v>
      </c>
      <c r="S9" s="620">
        <v>97503.69</v>
      </c>
      <c r="T9" s="620">
        <v>0</v>
      </c>
      <c r="U9" s="620">
        <v>0</v>
      </c>
      <c r="V9" s="620">
        <v>0</v>
      </c>
      <c r="W9" s="620">
        <v>0</v>
      </c>
      <c r="X9" s="620">
        <v>0</v>
      </c>
      <c r="Y9" s="620">
        <v>0</v>
      </c>
      <c r="Z9" s="620">
        <v>0</v>
      </c>
      <c r="AA9" s="629">
        <v>0</v>
      </c>
    </row>
    <row r="10" spans="1:27">
      <c r="A10" s="483" t="s">
        <v>157</v>
      </c>
      <c r="B10" s="484" t="s">
        <v>459</v>
      </c>
      <c r="C10" s="631">
        <v>2002816046.8050897</v>
      </c>
      <c r="D10" s="620">
        <v>1816920187.0360899</v>
      </c>
      <c r="E10" s="620">
        <v>17397508.643399902</v>
      </c>
      <c r="F10" s="620">
        <v>0</v>
      </c>
      <c r="G10" s="620">
        <v>0</v>
      </c>
      <c r="H10" s="620">
        <v>103355883.9588999</v>
      </c>
      <c r="I10" s="620">
        <v>4860708.7049000002</v>
      </c>
      <c r="J10" s="620">
        <v>8061377.3504999997</v>
      </c>
      <c r="K10" s="620">
        <v>0</v>
      </c>
      <c r="L10" s="620">
        <v>82539975.8100999</v>
      </c>
      <c r="M10" s="620">
        <v>3680872.1620999998</v>
      </c>
      <c r="N10" s="620">
        <v>6835672.4254999999</v>
      </c>
      <c r="O10" s="620">
        <v>11549556.529799899</v>
      </c>
      <c r="P10" s="620">
        <v>11527401.052100001</v>
      </c>
      <c r="Q10" s="620">
        <v>13594469.388499999</v>
      </c>
      <c r="R10" s="620">
        <v>1761021.6155999999</v>
      </c>
      <c r="S10" s="620">
        <v>97503.69</v>
      </c>
      <c r="T10" s="620">
        <v>0</v>
      </c>
      <c r="U10" s="620">
        <v>0</v>
      </c>
      <c r="V10" s="620">
        <v>0</v>
      </c>
      <c r="W10" s="620">
        <v>0</v>
      </c>
      <c r="X10" s="620">
        <v>0</v>
      </c>
      <c r="Y10" s="620">
        <v>0</v>
      </c>
      <c r="Z10" s="620">
        <v>0</v>
      </c>
      <c r="AA10" s="629">
        <v>0</v>
      </c>
    </row>
    <row r="11" spans="1:27">
      <c r="A11" s="482" t="s">
        <v>460</v>
      </c>
      <c r="B11" s="481" t="s">
        <v>461</v>
      </c>
      <c r="C11" s="632">
        <v>1303865155.05949</v>
      </c>
      <c r="D11" s="620">
        <v>1181528964.8323901</v>
      </c>
      <c r="E11" s="620">
        <v>9239609.3516999893</v>
      </c>
      <c r="F11" s="620">
        <v>0</v>
      </c>
      <c r="G11" s="620">
        <v>0</v>
      </c>
      <c r="H11" s="620">
        <v>66903336.170799896</v>
      </c>
      <c r="I11" s="620">
        <v>3913941.307</v>
      </c>
      <c r="J11" s="620">
        <v>3330754.8555000001</v>
      </c>
      <c r="K11" s="620">
        <v>0</v>
      </c>
      <c r="L11" s="620">
        <v>55432854.05629997</v>
      </c>
      <c r="M11" s="620">
        <v>2528197.3184000002</v>
      </c>
      <c r="N11" s="620">
        <v>4738092.8812999902</v>
      </c>
      <c r="O11" s="620">
        <v>8322966.2615999896</v>
      </c>
      <c r="P11" s="620">
        <v>7679561.7363</v>
      </c>
      <c r="Q11" s="620">
        <v>2544245.8675000002</v>
      </c>
      <c r="R11" s="620">
        <v>813741.33609999996</v>
      </c>
      <c r="S11" s="620">
        <v>97503.69</v>
      </c>
      <c r="T11" s="620">
        <v>0</v>
      </c>
      <c r="U11" s="620">
        <v>0</v>
      </c>
      <c r="V11" s="620">
        <v>0</v>
      </c>
      <c r="W11" s="620">
        <v>0</v>
      </c>
      <c r="X11" s="620">
        <v>0</v>
      </c>
      <c r="Y11" s="620">
        <v>0</v>
      </c>
      <c r="Z11" s="620">
        <v>0</v>
      </c>
      <c r="AA11" s="629">
        <v>0</v>
      </c>
    </row>
    <row r="12" spans="1:27">
      <c r="A12" s="482" t="s">
        <v>462</v>
      </c>
      <c r="B12" s="481" t="s">
        <v>463</v>
      </c>
      <c r="C12" s="632">
        <v>208960327.8537989</v>
      </c>
      <c r="D12" s="620">
        <v>167208345.538899</v>
      </c>
      <c r="E12" s="620">
        <v>3001834.1971</v>
      </c>
      <c r="F12" s="620">
        <v>0</v>
      </c>
      <c r="G12" s="620">
        <v>0</v>
      </c>
      <c r="H12" s="620">
        <v>29412675.296399899</v>
      </c>
      <c r="I12" s="620">
        <v>598708.47640000004</v>
      </c>
      <c r="J12" s="620">
        <v>2251264.1529000001</v>
      </c>
      <c r="K12" s="620">
        <v>0</v>
      </c>
      <c r="L12" s="620">
        <v>12339307.018499991</v>
      </c>
      <c r="M12" s="620">
        <v>552889.98199999996</v>
      </c>
      <c r="N12" s="620">
        <v>1068791.6414999999</v>
      </c>
      <c r="O12" s="620">
        <v>2006703.6813999999</v>
      </c>
      <c r="P12" s="620">
        <v>1499585.7812999999</v>
      </c>
      <c r="Q12" s="620">
        <v>4550571.06729999</v>
      </c>
      <c r="R12" s="620">
        <v>153884.59940000001</v>
      </c>
      <c r="S12" s="620">
        <v>0</v>
      </c>
      <c r="T12" s="620">
        <v>0</v>
      </c>
      <c r="U12" s="620">
        <v>0</v>
      </c>
      <c r="V12" s="620">
        <v>0</v>
      </c>
      <c r="W12" s="620">
        <v>0</v>
      </c>
      <c r="X12" s="620">
        <v>0</v>
      </c>
      <c r="Y12" s="620">
        <v>0</v>
      </c>
      <c r="Z12" s="620">
        <v>0</v>
      </c>
      <c r="AA12" s="629">
        <v>0</v>
      </c>
    </row>
    <row r="13" spans="1:27">
      <c r="A13" s="482" t="s">
        <v>464</v>
      </c>
      <c r="B13" s="481" t="s">
        <v>465</v>
      </c>
      <c r="C13" s="632">
        <v>119228092.18159899</v>
      </c>
      <c r="D13" s="620">
        <v>105829088.611599</v>
      </c>
      <c r="E13" s="620">
        <v>373525.39549999998</v>
      </c>
      <c r="F13" s="620">
        <v>0</v>
      </c>
      <c r="G13" s="620">
        <v>0</v>
      </c>
      <c r="H13" s="620">
        <v>6745343.1155999899</v>
      </c>
      <c r="I13" s="620">
        <v>348058.9215</v>
      </c>
      <c r="J13" s="620">
        <v>2479358.3421</v>
      </c>
      <c r="K13" s="620">
        <v>0</v>
      </c>
      <c r="L13" s="620">
        <v>6653660.4543999992</v>
      </c>
      <c r="M13" s="620">
        <v>315471.65669999999</v>
      </c>
      <c r="N13" s="620">
        <v>291378.45640000002</v>
      </c>
      <c r="O13" s="620">
        <v>286000.13250000001</v>
      </c>
      <c r="P13" s="620">
        <v>1151016.9279</v>
      </c>
      <c r="Q13" s="620">
        <v>2384515.8566999999</v>
      </c>
      <c r="R13" s="620">
        <v>399291.58909999998</v>
      </c>
      <c r="S13" s="620">
        <v>0</v>
      </c>
      <c r="T13" s="620">
        <v>0</v>
      </c>
      <c r="U13" s="620">
        <v>0</v>
      </c>
      <c r="V13" s="620">
        <v>0</v>
      </c>
      <c r="W13" s="620">
        <v>0</v>
      </c>
      <c r="X13" s="620">
        <v>0</v>
      </c>
      <c r="Y13" s="620">
        <v>0</v>
      </c>
      <c r="Z13" s="620">
        <v>0</v>
      </c>
      <c r="AA13" s="629">
        <v>0</v>
      </c>
    </row>
    <row r="14" spans="1:27">
      <c r="A14" s="482" t="s">
        <v>466</v>
      </c>
      <c r="B14" s="481" t="s">
        <v>467</v>
      </c>
      <c r="C14" s="632">
        <v>370762471.710199</v>
      </c>
      <c r="D14" s="620">
        <v>362353788.05319899</v>
      </c>
      <c r="E14" s="620">
        <v>4782539.6990999999</v>
      </c>
      <c r="F14" s="620">
        <v>0</v>
      </c>
      <c r="G14" s="620">
        <v>0</v>
      </c>
      <c r="H14" s="620">
        <v>294529.37609999999</v>
      </c>
      <c r="I14" s="620">
        <v>0</v>
      </c>
      <c r="J14" s="620">
        <v>0</v>
      </c>
      <c r="K14" s="620">
        <v>0</v>
      </c>
      <c r="L14" s="620">
        <v>8114154.2808999997</v>
      </c>
      <c r="M14" s="620">
        <v>284313.20500000002</v>
      </c>
      <c r="N14" s="620">
        <v>737409.44629999995</v>
      </c>
      <c r="O14" s="620">
        <v>933886.45429999998</v>
      </c>
      <c r="P14" s="620">
        <v>1197236.6066000001</v>
      </c>
      <c r="Q14" s="620">
        <v>4115136.5970000001</v>
      </c>
      <c r="R14" s="620">
        <v>394104.09100000001</v>
      </c>
      <c r="S14" s="620">
        <v>0</v>
      </c>
      <c r="T14" s="620">
        <v>0</v>
      </c>
      <c r="U14" s="620">
        <v>0</v>
      </c>
      <c r="V14" s="620">
        <v>0</v>
      </c>
      <c r="W14" s="620">
        <v>0</v>
      </c>
      <c r="X14" s="620">
        <v>0</v>
      </c>
      <c r="Y14" s="620">
        <v>0</v>
      </c>
      <c r="Z14" s="620">
        <v>0</v>
      </c>
      <c r="AA14" s="629">
        <v>0</v>
      </c>
    </row>
    <row r="15" spans="1:27">
      <c r="A15" s="480">
        <v>1.2</v>
      </c>
      <c r="B15" s="478" t="s">
        <v>672</v>
      </c>
      <c r="C15" s="633">
        <v>24405215.551418278</v>
      </c>
      <c r="D15" s="620">
        <v>2816536.8742551464</v>
      </c>
      <c r="E15" s="620">
        <v>52254.009556026103</v>
      </c>
      <c r="F15" s="620">
        <v>0</v>
      </c>
      <c r="G15" s="620">
        <v>0</v>
      </c>
      <c r="H15" s="620">
        <v>1211273.6028248623</v>
      </c>
      <c r="I15" s="620">
        <v>24925.7122324784</v>
      </c>
      <c r="J15" s="620">
        <v>129872.820563724</v>
      </c>
      <c r="K15" s="620">
        <v>0</v>
      </c>
      <c r="L15" s="620">
        <v>20377405.074338268</v>
      </c>
      <c r="M15" s="620">
        <v>743255.161827437</v>
      </c>
      <c r="N15" s="620">
        <v>1422584.25649991</v>
      </c>
      <c r="O15" s="620">
        <v>3060004.7786421599</v>
      </c>
      <c r="P15" s="620">
        <v>2051619.1648555601</v>
      </c>
      <c r="Q15" s="620">
        <v>3718574.5966760102</v>
      </c>
      <c r="R15" s="620">
        <v>405506.943287773</v>
      </c>
      <c r="S15" s="620">
        <v>4875.1845000000003</v>
      </c>
      <c r="T15" s="620">
        <v>0</v>
      </c>
      <c r="U15" s="620">
        <v>0</v>
      </c>
      <c r="V15" s="620">
        <v>0</v>
      </c>
      <c r="W15" s="620">
        <v>0</v>
      </c>
      <c r="X15" s="620">
        <v>0</v>
      </c>
      <c r="Y15" s="620">
        <v>0</v>
      </c>
      <c r="Z15" s="620">
        <v>0</v>
      </c>
      <c r="AA15" s="629">
        <v>0</v>
      </c>
    </row>
    <row r="16" spans="1:27">
      <c r="A16" s="479">
        <v>1.3</v>
      </c>
      <c r="B16" s="478" t="s">
        <v>468</v>
      </c>
      <c r="C16" s="634"/>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6"/>
    </row>
    <row r="17" spans="1:27" s="468" customFormat="1" ht="25.5">
      <c r="A17" s="476" t="s">
        <v>469</v>
      </c>
      <c r="B17" s="477" t="s">
        <v>470</v>
      </c>
      <c r="C17" s="637">
        <v>1933147334.8124259</v>
      </c>
      <c r="D17" s="621">
        <v>1747062549.206733</v>
      </c>
      <c r="E17" s="621">
        <v>13684093.307623001</v>
      </c>
      <c r="F17" s="621">
        <v>0</v>
      </c>
      <c r="G17" s="621">
        <v>0</v>
      </c>
      <c r="H17" s="621">
        <v>103531984.42862301</v>
      </c>
      <c r="I17" s="621">
        <v>4914304.2010000004</v>
      </c>
      <c r="J17" s="621">
        <v>8177866.1118000001</v>
      </c>
      <c r="K17" s="621">
        <v>0</v>
      </c>
      <c r="L17" s="621">
        <v>82552801.177070007</v>
      </c>
      <c r="M17" s="621">
        <v>3778963.5430990001</v>
      </c>
      <c r="N17" s="621">
        <v>6312433.0314999996</v>
      </c>
      <c r="O17" s="621">
        <v>11448292.168299999</v>
      </c>
      <c r="P17" s="621">
        <v>11675303.505930999</v>
      </c>
      <c r="Q17" s="621">
        <v>13398858.503342001</v>
      </c>
      <c r="R17" s="621">
        <v>1711160.7245980001</v>
      </c>
      <c r="S17" s="621">
        <v>97503.69</v>
      </c>
      <c r="T17" s="621">
        <v>0</v>
      </c>
      <c r="U17" s="621">
        <v>0</v>
      </c>
      <c r="V17" s="621">
        <v>0</v>
      </c>
      <c r="W17" s="621">
        <v>0</v>
      </c>
      <c r="X17" s="621">
        <v>0</v>
      </c>
      <c r="Y17" s="621">
        <v>0</v>
      </c>
      <c r="Z17" s="621">
        <v>0</v>
      </c>
      <c r="AA17" s="638">
        <v>0</v>
      </c>
    </row>
    <row r="18" spans="1:27" s="468" customFormat="1" ht="25.5">
      <c r="A18" s="473" t="s">
        <v>471</v>
      </c>
      <c r="B18" s="474" t="s">
        <v>472</v>
      </c>
      <c r="C18" s="639">
        <v>1821010492.5900831</v>
      </c>
      <c r="D18" s="621">
        <v>1637263344.582623</v>
      </c>
      <c r="E18" s="621">
        <v>13655247.406623</v>
      </c>
      <c r="F18" s="621">
        <v>0</v>
      </c>
      <c r="G18" s="621">
        <v>0</v>
      </c>
      <c r="H18" s="621">
        <v>103189102.272423</v>
      </c>
      <c r="I18" s="621">
        <v>4860708.7049000002</v>
      </c>
      <c r="J18" s="621">
        <v>8061377.3504999997</v>
      </c>
      <c r="K18" s="621">
        <v>0</v>
      </c>
      <c r="L18" s="621">
        <v>80558045.735036999</v>
      </c>
      <c r="M18" s="621">
        <v>3659603.7922990001</v>
      </c>
      <c r="N18" s="621">
        <v>6273073.9791999999</v>
      </c>
      <c r="O18" s="621">
        <v>11294299.8245</v>
      </c>
      <c r="P18" s="621">
        <v>11114939.463098001</v>
      </c>
      <c r="Q18" s="621">
        <v>12944180.464542</v>
      </c>
      <c r="R18" s="621">
        <v>1711160.7245980001</v>
      </c>
      <c r="S18" s="621">
        <v>97503.69</v>
      </c>
      <c r="T18" s="621">
        <v>0</v>
      </c>
      <c r="U18" s="621">
        <v>0</v>
      </c>
      <c r="V18" s="621">
        <v>0</v>
      </c>
      <c r="W18" s="621">
        <v>0</v>
      </c>
      <c r="X18" s="621">
        <v>0</v>
      </c>
      <c r="Y18" s="621">
        <v>0</v>
      </c>
      <c r="Z18" s="621">
        <v>0</v>
      </c>
      <c r="AA18" s="638">
        <v>0</v>
      </c>
    </row>
    <row r="19" spans="1:27" s="468" customFormat="1">
      <c r="A19" s="476" t="s">
        <v>473</v>
      </c>
      <c r="B19" s="475" t="s">
        <v>474</v>
      </c>
      <c r="C19" s="640">
        <v>2973629572.9224405</v>
      </c>
      <c r="D19" s="621">
        <v>2737545033.7536612</v>
      </c>
      <c r="E19" s="621">
        <v>20413059.406050999</v>
      </c>
      <c r="F19" s="621">
        <v>0</v>
      </c>
      <c r="G19" s="621">
        <v>0</v>
      </c>
      <c r="H19" s="621">
        <v>137991870.73843801</v>
      </c>
      <c r="I19" s="621">
        <v>6385044.5936209997</v>
      </c>
      <c r="J19" s="621">
        <v>7042050.7584629999</v>
      </c>
      <c r="K19" s="621">
        <v>0</v>
      </c>
      <c r="L19" s="621">
        <v>98092668.430341005</v>
      </c>
      <c r="M19" s="621">
        <v>4503668.6270890003</v>
      </c>
      <c r="N19" s="621">
        <v>9617321.5723279994</v>
      </c>
      <c r="O19" s="621">
        <v>12536091.464761</v>
      </c>
      <c r="P19" s="621">
        <v>14457435.926712999</v>
      </c>
      <c r="Q19" s="621">
        <v>7153498.3250829997</v>
      </c>
      <c r="R19" s="621">
        <v>2433972.8259239998</v>
      </c>
      <c r="S19" s="621">
        <v>238790.04721300001</v>
      </c>
      <c r="T19" s="621">
        <v>0</v>
      </c>
      <c r="U19" s="621">
        <v>0</v>
      </c>
      <c r="V19" s="621">
        <v>0</v>
      </c>
      <c r="W19" s="621">
        <v>0</v>
      </c>
      <c r="X19" s="621">
        <v>0</v>
      </c>
      <c r="Y19" s="621">
        <v>0</v>
      </c>
      <c r="Z19" s="621">
        <v>0</v>
      </c>
      <c r="AA19" s="638">
        <v>0</v>
      </c>
    </row>
    <row r="20" spans="1:27" s="468" customFormat="1">
      <c r="A20" s="473" t="s">
        <v>475</v>
      </c>
      <c r="B20" s="474" t="s">
        <v>476</v>
      </c>
      <c r="C20" s="639">
        <v>2679201809.2269611</v>
      </c>
      <c r="D20" s="621">
        <v>2469975856.2601452</v>
      </c>
      <c r="E20" s="621">
        <v>20161153.973614998</v>
      </c>
      <c r="F20" s="621">
        <v>0</v>
      </c>
      <c r="G20" s="621">
        <v>0</v>
      </c>
      <c r="H20" s="621">
        <v>114760575.44687399</v>
      </c>
      <c r="I20" s="621">
        <v>6296769.405607</v>
      </c>
      <c r="J20" s="621">
        <v>6822690.5794700002</v>
      </c>
      <c r="K20" s="621">
        <v>0</v>
      </c>
      <c r="L20" s="621">
        <v>94465377.519941792</v>
      </c>
      <c r="M20" s="621">
        <v>3985656.3778889901</v>
      </c>
      <c r="N20" s="621">
        <v>9041088.0966630001</v>
      </c>
      <c r="O20" s="621">
        <v>12364965.208560999</v>
      </c>
      <c r="P20" s="621">
        <v>14055733.169565899</v>
      </c>
      <c r="Q20" s="621">
        <v>6882434.4638830004</v>
      </c>
      <c r="R20" s="621">
        <v>2433972.8259239998</v>
      </c>
      <c r="S20" s="621">
        <v>238790.04721300001</v>
      </c>
      <c r="T20" s="621">
        <v>0</v>
      </c>
      <c r="U20" s="621">
        <v>0</v>
      </c>
      <c r="V20" s="621">
        <v>0</v>
      </c>
      <c r="W20" s="621">
        <v>0</v>
      </c>
      <c r="X20" s="621">
        <v>0</v>
      </c>
      <c r="Y20" s="621">
        <v>0</v>
      </c>
      <c r="Z20" s="621">
        <v>0</v>
      </c>
      <c r="AA20" s="638">
        <v>0</v>
      </c>
    </row>
    <row r="21" spans="1:27" s="468" customFormat="1">
      <c r="A21" s="472">
        <v>1.4</v>
      </c>
      <c r="B21" s="471" t="s">
        <v>495</v>
      </c>
      <c r="C21" s="641">
        <v>24286305.647337977</v>
      </c>
      <c r="D21" s="621">
        <v>22893362.388552986</v>
      </c>
      <c r="E21" s="621">
        <v>220153.638805</v>
      </c>
      <c r="F21" s="621">
        <v>0</v>
      </c>
      <c r="G21" s="621">
        <v>0</v>
      </c>
      <c r="H21" s="621">
        <v>184828.54574</v>
      </c>
      <c r="I21" s="621">
        <v>58286.369179999994</v>
      </c>
      <c r="J21" s="621">
        <v>72560.036460000003</v>
      </c>
      <c r="K21" s="621">
        <v>0</v>
      </c>
      <c r="L21" s="621">
        <v>17570.513340000001</v>
      </c>
      <c r="M21" s="621">
        <v>0</v>
      </c>
      <c r="N21" s="621">
        <v>796824.4712599999</v>
      </c>
      <c r="O21" s="621">
        <v>42719.684000000008</v>
      </c>
      <c r="P21" s="621">
        <v>0</v>
      </c>
      <c r="Q21" s="621">
        <v>0</v>
      </c>
      <c r="R21" s="621">
        <v>0</v>
      </c>
      <c r="S21" s="621">
        <v>0</v>
      </c>
      <c r="T21" s="621">
        <v>0</v>
      </c>
      <c r="U21" s="621"/>
      <c r="V21" s="621"/>
      <c r="W21" s="621"/>
      <c r="X21" s="621">
        <v>0</v>
      </c>
      <c r="Y21" s="621">
        <v>0</v>
      </c>
      <c r="Z21" s="621">
        <v>0</v>
      </c>
      <c r="AA21" s="638">
        <v>0</v>
      </c>
    </row>
    <row r="22" spans="1:27" s="468" customFormat="1" ht="13.5" thickBot="1">
      <c r="A22" s="470">
        <v>1.5</v>
      </c>
      <c r="B22" s="469" t="s">
        <v>496</v>
      </c>
      <c r="C22" s="642">
        <v>662453.11710000003</v>
      </c>
      <c r="D22" s="643">
        <v>662453.11710000003</v>
      </c>
      <c r="E22" s="643">
        <v>662453.11710000003</v>
      </c>
      <c r="F22" s="643">
        <v>0</v>
      </c>
      <c r="G22" s="643">
        <v>0</v>
      </c>
      <c r="H22" s="643">
        <v>0</v>
      </c>
      <c r="I22" s="643">
        <v>0</v>
      </c>
      <c r="J22" s="643">
        <v>0</v>
      </c>
      <c r="K22" s="643">
        <v>0</v>
      </c>
      <c r="L22" s="643">
        <v>0</v>
      </c>
      <c r="M22" s="643">
        <v>0</v>
      </c>
      <c r="N22" s="643">
        <v>0</v>
      </c>
      <c r="O22" s="643">
        <v>0</v>
      </c>
      <c r="P22" s="643">
        <v>0</v>
      </c>
      <c r="Q22" s="643">
        <v>0</v>
      </c>
      <c r="R22" s="643">
        <v>0</v>
      </c>
      <c r="S22" s="643">
        <v>0</v>
      </c>
      <c r="T22" s="643">
        <v>0</v>
      </c>
      <c r="U22" s="643">
        <v>0</v>
      </c>
      <c r="V22" s="643">
        <v>0</v>
      </c>
      <c r="W22" s="643">
        <v>0</v>
      </c>
      <c r="X22" s="643">
        <v>0</v>
      </c>
      <c r="Y22" s="643">
        <v>0</v>
      </c>
      <c r="Z22" s="643">
        <v>0</v>
      </c>
      <c r="AA22" s="644">
        <v>0</v>
      </c>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90" zoomScaleNormal="90" workbookViewId="0">
      <selection activeCell="I42" sqref="I42"/>
    </sheetView>
  </sheetViews>
  <sheetFormatPr defaultColWidth="9.140625" defaultRowHeight="12.75"/>
  <cols>
    <col min="1" max="1" width="11.85546875" style="437" bestFit="1" customWidth="1"/>
    <col min="2" max="2" width="93.42578125" style="437" customWidth="1"/>
    <col min="3" max="3" width="16" style="437" customWidth="1"/>
    <col min="4" max="5" width="16.140625" style="437" customWidth="1"/>
    <col min="6" max="6" width="16.140625" style="490" customWidth="1"/>
    <col min="7" max="7" width="25.28515625" style="490" customWidth="1"/>
    <col min="8" max="8" width="16.140625" style="437" customWidth="1"/>
    <col min="9" max="11" width="16.140625" style="490" customWidth="1"/>
    <col min="12" max="12" width="26.28515625" style="490" customWidth="1"/>
    <col min="13" max="16384" width="9.140625" style="437"/>
  </cols>
  <sheetData>
    <row r="1" spans="1:12" ht="13.5">
      <c r="A1" s="376" t="s">
        <v>108</v>
      </c>
      <c r="B1" s="304" t="str">
        <f>Info!C2</f>
        <v>სს "ბაზისბანკი"</v>
      </c>
      <c r="F1" s="437"/>
      <c r="G1" s="437"/>
      <c r="I1" s="437"/>
      <c r="J1" s="437"/>
      <c r="K1" s="437"/>
      <c r="L1" s="437"/>
    </row>
    <row r="2" spans="1:12">
      <c r="A2" s="378" t="s">
        <v>109</v>
      </c>
      <c r="B2" s="619">
        <f>'1. key ratios'!B2</f>
        <v>45291</v>
      </c>
      <c r="F2" s="437"/>
      <c r="G2" s="437"/>
      <c r="I2" s="437"/>
      <c r="J2" s="437"/>
      <c r="K2" s="437"/>
      <c r="L2" s="437"/>
    </row>
    <row r="3" spans="1:12">
      <c r="A3" s="379" t="s">
        <v>479</v>
      </c>
      <c r="F3" s="437"/>
      <c r="G3" s="437"/>
      <c r="I3" s="437"/>
      <c r="J3" s="437"/>
      <c r="K3" s="437"/>
      <c r="L3" s="437"/>
    </row>
    <row r="4" spans="1:12">
      <c r="F4" s="437"/>
      <c r="G4" s="437"/>
      <c r="I4" s="437"/>
      <c r="J4" s="437"/>
      <c r="K4" s="437"/>
      <c r="L4" s="437"/>
    </row>
    <row r="5" spans="1:12" ht="37.5" customHeight="1">
      <c r="A5" s="822" t="s">
        <v>480</v>
      </c>
      <c r="B5" s="823"/>
      <c r="C5" s="873" t="s">
        <v>481</v>
      </c>
      <c r="D5" s="874"/>
      <c r="E5" s="874"/>
      <c r="F5" s="874"/>
      <c r="G5" s="874"/>
      <c r="H5" s="875" t="s">
        <v>684</v>
      </c>
      <c r="I5" s="876"/>
      <c r="J5" s="876"/>
      <c r="K5" s="876"/>
      <c r="L5" s="877"/>
    </row>
    <row r="6" spans="1:12" ht="39.6" customHeight="1">
      <c r="A6" s="826"/>
      <c r="B6" s="827"/>
      <c r="C6" s="385"/>
      <c r="D6" s="435" t="s">
        <v>669</v>
      </c>
      <c r="E6" s="435" t="s">
        <v>668</v>
      </c>
      <c r="F6" s="435" t="s">
        <v>667</v>
      </c>
      <c r="G6" s="435" t="s">
        <v>666</v>
      </c>
      <c r="H6" s="493"/>
      <c r="I6" s="435" t="s">
        <v>669</v>
      </c>
      <c r="J6" s="435" t="s">
        <v>668</v>
      </c>
      <c r="K6" s="435" t="s">
        <v>667</v>
      </c>
      <c r="L6" s="435" t="s">
        <v>666</v>
      </c>
    </row>
    <row r="7" spans="1:12">
      <c r="A7" s="426">
        <v>1</v>
      </c>
      <c r="B7" s="441" t="s">
        <v>403</v>
      </c>
      <c r="C7" s="646">
        <v>95637253.911899894</v>
      </c>
      <c r="D7" s="620">
        <v>92012336.3074999</v>
      </c>
      <c r="E7" s="620">
        <v>903168.62750000006</v>
      </c>
      <c r="F7" s="647">
        <v>2721748.9769000001</v>
      </c>
      <c r="G7" s="647">
        <v>0</v>
      </c>
      <c r="H7" s="620">
        <v>1108754.9319900838</v>
      </c>
      <c r="I7" s="647">
        <v>356848.90030737722</v>
      </c>
      <c r="J7" s="647">
        <v>9968.3955374694451</v>
      </c>
      <c r="K7" s="647">
        <v>741937.63614523713</v>
      </c>
      <c r="L7" s="647">
        <v>0</v>
      </c>
    </row>
    <row r="8" spans="1:12">
      <c r="A8" s="426">
        <v>2</v>
      </c>
      <c r="B8" s="441" t="s">
        <v>404</v>
      </c>
      <c r="C8" s="646">
        <v>136099378.23389968</v>
      </c>
      <c r="D8" s="620">
        <v>134031885.3924997</v>
      </c>
      <c r="E8" s="620">
        <v>286788.1556</v>
      </c>
      <c r="F8" s="647">
        <v>1780704.6858000001</v>
      </c>
      <c r="G8" s="647">
        <v>0</v>
      </c>
      <c r="H8" s="620">
        <v>888899.88152303384</v>
      </c>
      <c r="I8" s="647">
        <v>305417.17163584137</v>
      </c>
      <c r="J8" s="647">
        <v>2141.5090314690406</v>
      </c>
      <c r="K8" s="647">
        <v>581341.20085572347</v>
      </c>
      <c r="L8" s="647">
        <v>0</v>
      </c>
    </row>
    <row r="9" spans="1:12">
      <c r="A9" s="426">
        <v>3</v>
      </c>
      <c r="B9" s="441" t="s">
        <v>645</v>
      </c>
      <c r="C9" s="646">
        <v>92467.189899999998</v>
      </c>
      <c r="D9" s="620">
        <v>92467.189899999998</v>
      </c>
      <c r="E9" s="620">
        <v>0</v>
      </c>
      <c r="F9" s="647">
        <v>0</v>
      </c>
      <c r="G9" s="647">
        <v>0</v>
      </c>
      <c r="H9" s="620">
        <v>17.672570211983196</v>
      </c>
      <c r="I9" s="647">
        <v>17.672570211983196</v>
      </c>
      <c r="J9" s="647">
        <v>0</v>
      </c>
      <c r="K9" s="647">
        <v>0</v>
      </c>
      <c r="L9" s="647">
        <v>0</v>
      </c>
    </row>
    <row r="10" spans="1:12">
      <c r="A10" s="426">
        <v>4</v>
      </c>
      <c r="B10" s="441" t="s">
        <v>405</v>
      </c>
      <c r="C10" s="646">
        <v>181607710.10149884</v>
      </c>
      <c r="D10" s="620">
        <v>175947580.33619887</v>
      </c>
      <c r="E10" s="620">
        <v>232285.8205</v>
      </c>
      <c r="F10" s="647">
        <v>5427843.9448000006</v>
      </c>
      <c r="G10" s="647">
        <v>0</v>
      </c>
      <c r="H10" s="620">
        <v>1831086.4427166786</v>
      </c>
      <c r="I10" s="647">
        <v>168775.63683948695</v>
      </c>
      <c r="J10" s="647">
        <v>2175.0999970931525</v>
      </c>
      <c r="K10" s="647">
        <v>1660135.7058800985</v>
      </c>
      <c r="L10" s="647">
        <v>0</v>
      </c>
    </row>
    <row r="11" spans="1:12">
      <c r="A11" s="426">
        <v>5</v>
      </c>
      <c r="B11" s="441" t="s">
        <v>406</v>
      </c>
      <c r="C11" s="646">
        <v>212656058.53539962</v>
      </c>
      <c r="D11" s="620">
        <v>185689242.7804997</v>
      </c>
      <c r="E11" s="620">
        <v>24808627.954399902</v>
      </c>
      <c r="F11" s="647">
        <v>2158187.8004999999</v>
      </c>
      <c r="G11" s="647">
        <v>0</v>
      </c>
      <c r="H11" s="620">
        <v>942457.06044765119</v>
      </c>
      <c r="I11" s="647">
        <v>262860.42964872601</v>
      </c>
      <c r="J11" s="647">
        <v>120060.34972869401</v>
      </c>
      <c r="K11" s="647">
        <v>559536.28107023123</v>
      </c>
      <c r="L11" s="647">
        <v>0</v>
      </c>
    </row>
    <row r="12" spans="1:12">
      <c r="A12" s="426">
        <v>6</v>
      </c>
      <c r="B12" s="441" t="s">
        <v>407</v>
      </c>
      <c r="C12" s="646">
        <v>121323992.50079989</v>
      </c>
      <c r="D12" s="620">
        <v>113841415.43829991</v>
      </c>
      <c r="E12" s="620">
        <v>2234502.8933999902</v>
      </c>
      <c r="F12" s="647">
        <v>5248074.1691000005</v>
      </c>
      <c r="G12" s="647">
        <v>0</v>
      </c>
      <c r="H12" s="620">
        <v>1057444.5739842393</v>
      </c>
      <c r="I12" s="647">
        <v>147816.66661271118</v>
      </c>
      <c r="J12" s="647">
        <v>17910.275708297497</v>
      </c>
      <c r="K12" s="647">
        <v>891717.6316632306</v>
      </c>
      <c r="L12" s="647">
        <v>0</v>
      </c>
    </row>
    <row r="13" spans="1:12">
      <c r="A13" s="426">
        <v>7</v>
      </c>
      <c r="B13" s="441" t="s">
        <v>408</v>
      </c>
      <c r="C13" s="646">
        <v>75603869.399800003</v>
      </c>
      <c r="D13" s="620">
        <v>72500080.198400006</v>
      </c>
      <c r="E13" s="620">
        <v>2427936.1881999997</v>
      </c>
      <c r="F13" s="647">
        <v>675853.01319999993</v>
      </c>
      <c r="G13" s="647">
        <v>0</v>
      </c>
      <c r="H13" s="620">
        <v>389228.78554880118</v>
      </c>
      <c r="I13" s="647">
        <v>155912.2490506678</v>
      </c>
      <c r="J13" s="647">
        <v>26308.141854632104</v>
      </c>
      <c r="K13" s="647">
        <v>207008.39464350126</v>
      </c>
      <c r="L13" s="647">
        <v>0</v>
      </c>
    </row>
    <row r="14" spans="1:12">
      <c r="A14" s="426">
        <v>8</v>
      </c>
      <c r="B14" s="441" t="s">
        <v>409</v>
      </c>
      <c r="C14" s="646">
        <v>110712494.97649989</v>
      </c>
      <c r="D14" s="620">
        <v>107681661.27169989</v>
      </c>
      <c r="E14" s="620">
        <v>2322683.0721</v>
      </c>
      <c r="F14" s="647">
        <v>708150.63269999996</v>
      </c>
      <c r="G14" s="647">
        <v>0</v>
      </c>
      <c r="H14" s="620">
        <v>314564.51560531242</v>
      </c>
      <c r="I14" s="647">
        <v>128844.11159783462</v>
      </c>
      <c r="J14" s="647">
        <v>13020.702180729055</v>
      </c>
      <c r="K14" s="647">
        <v>172699.70182674879</v>
      </c>
      <c r="L14" s="647">
        <v>0</v>
      </c>
    </row>
    <row r="15" spans="1:12">
      <c r="A15" s="426">
        <v>9</v>
      </c>
      <c r="B15" s="441" t="s">
        <v>410</v>
      </c>
      <c r="C15" s="646">
        <v>88254601.497699797</v>
      </c>
      <c r="D15" s="620">
        <v>56707693.280399911</v>
      </c>
      <c r="E15" s="620">
        <v>30959388.149999879</v>
      </c>
      <c r="F15" s="647">
        <v>587520.0673</v>
      </c>
      <c r="G15" s="647">
        <v>0</v>
      </c>
      <c r="H15" s="620">
        <v>933602.22217256401</v>
      </c>
      <c r="I15" s="647">
        <v>74868.961421135828</v>
      </c>
      <c r="J15" s="647">
        <v>670928.24618619552</v>
      </c>
      <c r="K15" s="647">
        <v>187805.01456523268</v>
      </c>
      <c r="L15" s="647">
        <v>0</v>
      </c>
    </row>
    <row r="16" spans="1:12">
      <c r="A16" s="426">
        <v>10</v>
      </c>
      <c r="B16" s="441" t="s">
        <v>411</v>
      </c>
      <c r="C16" s="646">
        <v>11461839.144699991</v>
      </c>
      <c r="D16" s="620">
        <v>11191504.651099989</v>
      </c>
      <c r="E16" s="620">
        <v>48348.115700000002</v>
      </c>
      <c r="F16" s="647">
        <v>221986.37790000002</v>
      </c>
      <c r="G16" s="647">
        <v>0</v>
      </c>
      <c r="H16" s="620">
        <v>18300.456844962784</v>
      </c>
      <c r="I16" s="647">
        <v>6450.362356567317</v>
      </c>
      <c r="J16" s="647">
        <v>579.51032683457106</v>
      </c>
      <c r="K16" s="647">
        <v>11270.584161560897</v>
      </c>
      <c r="L16" s="647">
        <v>0</v>
      </c>
    </row>
    <row r="17" spans="1:12">
      <c r="A17" s="426">
        <v>11</v>
      </c>
      <c r="B17" s="441" t="s">
        <v>412</v>
      </c>
      <c r="C17" s="646">
        <v>14476666.877800001</v>
      </c>
      <c r="D17" s="620">
        <v>14366262.790700002</v>
      </c>
      <c r="E17" s="620">
        <v>5230.4269999999997</v>
      </c>
      <c r="F17" s="647">
        <v>105173.66009999999</v>
      </c>
      <c r="G17" s="647">
        <v>0</v>
      </c>
      <c r="H17" s="620">
        <v>56577.25449361038</v>
      </c>
      <c r="I17" s="647">
        <v>26485.230841223274</v>
      </c>
      <c r="J17" s="647">
        <v>97.104761948386795</v>
      </c>
      <c r="K17" s="647">
        <v>29994.918890438719</v>
      </c>
      <c r="L17" s="647">
        <v>0</v>
      </c>
    </row>
    <row r="18" spans="1:12">
      <c r="A18" s="426">
        <v>12</v>
      </c>
      <c r="B18" s="441" t="s">
        <v>413</v>
      </c>
      <c r="C18" s="646">
        <v>74323310.040199697</v>
      </c>
      <c r="D18" s="620">
        <v>72760951.989399701</v>
      </c>
      <c r="E18" s="620">
        <v>623653.04550000001</v>
      </c>
      <c r="F18" s="647">
        <v>938705.00530000008</v>
      </c>
      <c r="G18" s="647">
        <v>0</v>
      </c>
      <c r="H18" s="620">
        <v>658576.56332046387</v>
      </c>
      <c r="I18" s="647">
        <v>306444.96420069563</v>
      </c>
      <c r="J18" s="647">
        <v>6231.2945228228782</v>
      </c>
      <c r="K18" s="647">
        <v>345900.30459694535</v>
      </c>
      <c r="L18" s="647">
        <v>0</v>
      </c>
    </row>
    <row r="19" spans="1:12">
      <c r="A19" s="426">
        <v>13</v>
      </c>
      <c r="B19" s="441" t="s">
        <v>414</v>
      </c>
      <c r="C19" s="646">
        <v>28582806.837699991</v>
      </c>
      <c r="D19" s="620">
        <v>27273215.47719999</v>
      </c>
      <c r="E19" s="620">
        <v>515658.14319999999</v>
      </c>
      <c r="F19" s="647">
        <v>793933.21730000002</v>
      </c>
      <c r="G19" s="647">
        <v>0</v>
      </c>
      <c r="H19" s="620">
        <v>315061.97994889563</v>
      </c>
      <c r="I19" s="647">
        <v>83668.857672489205</v>
      </c>
      <c r="J19" s="647">
        <v>7985.6035403530514</v>
      </c>
      <c r="K19" s="647">
        <v>223407.51873605335</v>
      </c>
      <c r="L19" s="647">
        <v>0</v>
      </c>
    </row>
    <row r="20" spans="1:12">
      <c r="A20" s="426">
        <v>14</v>
      </c>
      <c r="B20" s="441" t="s">
        <v>415</v>
      </c>
      <c r="C20" s="646">
        <v>159253626.2135998</v>
      </c>
      <c r="D20" s="620">
        <v>129130390.2017998</v>
      </c>
      <c r="E20" s="620">
        <v>7098449.6056000004</v>
      </c>
      <c r="F20" s="647">
        <v>23024786.406199977</v>
      </c>
      <c r="G20" s="647">
        <v>0</v>
      </c>
      <c r="H20" s="620">
        <v>6635275.229326942</v>
      </c>
      <c r="I20" s="647">
        <v>145394.8763400054</v>
      </c>
      <c r="J20" s="647">
        <v>53681.546015424705</v>
      </c>
      <c r="K20" s="647">
        <v>6436198.8069715118</v>
      </c>
      <c r="L20" s="647">
        <v>0</v>
      </c>
    </row>
    <row r="21" spans="1:12">
      <c r="A21" s="426">
        <v>15</v>
      </c>
      <c r="B21" s="441" t="s">
        <v>416</v>
      </c>
      <c r="C21" s="646">
        <v>38575399.579500005</v>
      </c>
      <c r="D21" s="620">
        <v>35148499.621200003</v>
      </c>
      <c r="E21" s="620">
        <v>95532.902699999991</v>
      </c>
      <c r="F21" s="647">
        <v>3331367.0555999996</v>
      </c>
      <c r="G21" s="647">
        <v>0</v>
      </c>
      <c r="H21" s="620">
        <v>857716.41816112841</v>
      </c>
      <c r="I21" s="647">
        <v>50228.616491337001</v>
      </c>
      <c r="J21" s="647">
        <v>973.07708306032669</v>
      </c>
      <c r="K21" s="647">
        <v>806514.72458673106</v>
      </c>
      <c r="L21" s="647">
        <v>0</v>
      </c>
    </row>
    <row r="22" spans="1:12">
      <c r="A22" s="426">
        <v>16</v>
      </c>
      <c r="B22" s="441" t="s">
        <v>417</v>
      </c>
      <c r="C22" s="646">
        <v>24082415.088300001</v>
      </c>
      <c r="D22" s="620">
        <v>15617496.883600002</v>
      </c>
      <c r="E22" s="620">
        <v>8426862.9520999994</v>
      </c>
      <c r="F22" s="647">
        <v>38055.2526</v>
      </c>
      <c r="G22" s="647">
        <v>0</v>
      </c>
      <c r="H22" s="620">
        <v>83670.753577285781</v>
      </c>
      <c r="I22" s="647">
        <v>34277.62568439186</v>
      </c>
      <c r="J22" s="647">
        <v>25064.858370924107</v>
      </c>
      <c r="K22" s="647">
        <v>24328.269521969814</v>
      </c>
      <c r="L22" s="647">
        <v>0</v>
      </c>
    </row>
    <row r="23" spans="1:12">
      <c r="A23" s="426">
        <v>17</v>
      </c>
      <c r="B23" s="441" t="s">
        <v>418</v>
      </c>
      <c r="C23" s="646">
        <v>7531861.9583000001</v>
      </c>
      <c r="D23" s="620">
        <v>7160432.8087999998</v>
      </c>
      <c r="E23" s="620">
        <v>0</v>
      </c>
      <c r="F23" s="647">
        <v>371429.1495</v>
      </c>
      <c r="G23" s="647">
        <v>0</v>
      </c>
      <c r="H23" s="620">
        <v>109016.89628156369</v>
      </c>
      <c r="I23" s="647">
        <v>11070.956022299228</v>
      </c>
      <c r="J23" s="647">
        <v>0</v>
      </c>
      <c r="K23" s="647">
        <v>97945.940259264462</v>
      </c>
      <c r="L23" s="647">
        <v>0</v>
      </c>
    </row>
    <row r="24" spans="1:12">
      <c r="A24" s="426">
        <v>18</v>
      </c>
      <c r="B24" s="441" t="s">
        <v>419</v>
      </c>
      <c r="C24" s="646">
        <v>163969444.06819978</v>
      </c>
      <c r="D24" s="620">
        <v>162677341.58179981</v>
      </c>
      <c r="E24" s="620">
        <v>270565.80379999999</v>
      </c>
      <c r="F24" s="647">
        <v>1021536.6825999999</v>
      </c>
      <c r="G24" s="647">
        <v>0</v>
      </c>
      <c r="H24" s="620">
        <v>970062.30258051236</v>
      </c>
      <c r="I24" s="647">
        <v>560128.11694697454</v>
      </c>
      <c r="J24" s="647">
        <v>3200.5451227158069</v>
      </c>
      <c r="K24" s="647">
        <v>406733.64051082201</v>
      </c>
      <c r="L24" s="647">
        <v>0</v>
      </c>
    </row>
    <row r="25" spans="1:12">
      <c r="A25" s="426">
        <v>19</v>
      </c>
      <c r="B25" s="441" t="s">
        <v>420</v>
      </c>
      <c r="C25" s="646">
        <v>12306459.428699989</v>
      </c>
      <c r="D25" s="620">
        <v>12267016.73639999</v>
      </c>
      <c r="E25" s="620">
        <v>39442.692300000002</v>
      </c>
      <c r="F25" s="647">
        <v>0</v>
      </c>
      <c r="G25" s="647">
        <v>0</v>
      </c>
      <c r="H25" s="620">
        <v>17607.236194960475</v>
      </c>
      <c r="I25" s="647">
        <v>17227.539386799926</v>
      </c>
      <c r="J25" s="647">
        <v>379.6968081605483</v>
      </c>
      <c r="K25" s="647">
        <v>0</v>
      </c>
      <c r="L25" s="647">
        <v>0</v>
      </c>
    </row>
    <row r="26" spans="1:12">
      <c r="A26" s="426">
        <v>20</v>
      </c>
      <c r="B26" s="441" t="s">
        <v>421</v>
      </c>
      <c r="C26" s="646">
        <v>146429793.70799991</v>
      </c>
      <c r="D26" s="620">
        <v>144586960.30679989</v>
      </c>
      <c r="E26" s="620">
        <v>702994.5210999999</v>
      </c>
      <c r="F26" s="647">
        <v>1139838.8801</v>
      </c>
      <c r="G26" s="647">
        <v>0</v>
      </c>
      <c r="H26" s="620">
        <v>634005.97693802428</v>
      </c>
      <c r="I26" s="647">
        <v>310120.86605557392</v>
      </c>
      <c r="J26" s="647">
        <v>7023.5009303494453</v>
      </c>
      <c r="K26" s="647">
        <v>316861.6099521009</v>
      </c>
      <c r="L26" s="647">
        <v>0</v>
      </c>
    </row>
    <row r="27" spans="1:12">
      <c r="A27" s="426">
        <v>21</v>
      </c>
      <c r="B27" s="441" t="s">
        <v>422</v>
      </c>
      <c r="C27" s="646">
        <v>21897533.480299991</v>
      </c>
      <c r="D27" s="620">
        <v>21203326.478199989</v>
      </c>
      <c r="E27" s="620">
        <v>112670.6323</v>
      </c>
      <c r="F27" s="647">
        <v>581536.36979999999</v>
      </c>
      <c r="G27" s="647">
        <v>0</v>
      </c>
      <c r="H27" s="620">
        <v>194126.43855462852</v>
      </c>
      <c r="I27" s="647">
        <v>34870.263444822893</v>
      </c>
      <c r="J27" s="647">
        <v>415.98401210397361</v>
      </c>
      <c r="K27" s="647">
        <v>158840.19109770164</v>
      </c>
      <c r="L27" s="647">
        <v>0</v>
      </c>
    </row>
    <row r="28" spans="1:12">
      <c r="A28" s="426">
        <v>22</v>
      </c>
      <c r="B28" s="441" t="s">
        <v>423</v>
      </c>
      <c r="C28" s="646">
        <v>7337500.6965999994</v>
      </c>
      <c r="D28" s="620">
        <v>6824667.0561999995</v>
      </c>
      <c r="E28" s="620">
        <v>178101.89079999999</v>
      </c>
      <c r="F28" s="647">
        <v>334731.74959999998</v>
      </c>
      <c r="G28" s="647">
        <v>0</v>
      </c>
      <c r="H28" s="620">
        <v>116164.81674347879</v>
      </c>
      <c r="I28" s="647">
        <v>22965.196841134733</v>
      </c>
      <c r="J28" s="647">
        <v>3341.7894204609506</v>
      </c>
      <c r="K28" s="647">
        <v>89857.830481883109</v>
      </c>
      <c r="L28" s="647">
        <v>0</v>
      </c>
    </row>
    <row r="29" spans="1:12">
      <c r="A29" s="426">
        <v>23</v>
      </c>
      <c r="B29" s="441" t="s">
        <v>424</v>
      </c>
      <c r="C29" s="646">
        <v>325971049.772699</v>
      </c>
      <c r="D29" s="620">
        <v>313587279.67329895</v>
      </c>
      <c r="E29" s="620">
        <v>4669683.879399999</v>
      </c>
      <c r="F29" s="647">
        <v>7714086.2200000007</v>
      </c>
      <c r="G29" s="647">
        <v>0</v>
      </c>
      <c r="H29" s="620">
        <v>2978206.8094353485</v>
      </c>
      <c r="I29" s="647">
        <v>913818.75765480171</v>
      </c>
      <c r="J29" s="647">
        <v>54688.13542600978</v>
      </c>
      <c r="K29" s="647">
        <v>2009699.916354537</v>
      </c>
      <c r="L29" s="647">
        <v>0</v>
      </c>
    </row>
    <row r="30" spans="1:12">
      <c r="A30" s="426">
        <v>24</v>
      </c>
      <c r="B30" s="441" t="s">
        <v>425</v>
      </c>
      <c r="C30" s="646">
        <v>135295150.56260002</v>
      </c>
      <c r="D30" s="620">
        <v>126456202.38980001</v>
      </c>
      <c r="E30" s="620">
        <v>4877709.8936000001</v>
      </c>
      <c r="F30" s="647">
        <v>3961238.2792000002</v>
      </c>
      <c r="G30" s="647">
        <v>0</v>
      </c>
      <c r="H30" s="620">
        <v>1055038.0665880758</v>
      </c>
      <c r="I30" s="647">
        <v>109216.40191578727</v>
      </c>
      <c r="J30" s="647">
        <v>36186.61501366843</v>
      </c>
      <c r="K30" s="647">
        <v>909635.04965862015</v>
      </c>
      <c r="L30" s="647">
        <v>0</v>
      </c>
    </row>
    <row r="31" spans="1:12">
      <c r="A31" s="426">
        <v>25</v>
      </c>
      <c r="B31" s="441" t="s">
        <v>426</v>
      </c>
      <c r="C31" s="646">
        <v>132166629.93869999</v>
      </c>
      <c r="D31" s="620">
        <v>116769080.62899999</v>
      </c>
      <c r="E31" s="620">
        <v>6006625.0338999899</v>
      </c>
      <c r="F31" s="647">
        <v>9390924.2758000009</v>
      </c>
      <c r="G31" s="647">
        <v>0</v>
      </c>
      <c r="H31" s="620">
        <v>2963210.3221781324</v>
      </c>
      <c r="I31" s="647">
        <v>348632.39616232936</v>
      </c>
      <c r="J31" s="647">
        <v>115352.03938117839</v>
      </c>
      <c r="K31" s="647">
        <v>2499225.8866346246</v>
      </c>
      <c r="L31" s="647">
        <v>0</v>
      </c>
    </row>
    <row r="32" spans="1:12">
      <c r="A32" s="426">
        <v>26</v>
      </c>
      <c r="B32" s="441" t="s">
        <v>482</v>
      </c>
      <c r="C32" s="646">
        <v>202083282.63670307</v>
      </c>
      <c r="D32" s="620">
        <v>172707530.76360309</v>
      </c>
      <c r="E32" s="620">
        <v>9585025.1491000056</v>
      </c>
      <c r="F32" s="647">
        <v>19790726.723999988</v>
      </c>
      <c r="G32" s="647">
        <v>0</v>
      </c>
      <c r="H32" s="620">
        <v>7785196.8575911084</v>
      </c>
      <c r="I32" s="647">
        <v>1847416.9707609769</v>
      </c>
      <c r="J32" s="647">
        <v>196411.38500170709</v>
      </c>
      <c r="K32" s="647">
        <v>5741368.5018284246</v>
      </c>
      <c r="L32" s="647">
        <v>0</v>
      </c>
    </row>
    <row r="33" spans="1:12">
      <c r="A33" s="426">
        <v>27</v>
      </c>
      <c r="B33" s="492" t="s">
        <v>66</v>
      </c>
      <c r="C33" s="648">
        <f>SUM(C7:C32)</f>
        <v>2527732596.3799992</v>
      </c>
      <c r="D33" s="648">
        <f t="shared" ref="D33:L33" si="0">SUM(D7:D32)</f>
        <v>2328232522.2342997</v>
      </c>
      <c r="E33" s="648">
        <f t="shared" si="0"/>
        <v>107431935.5497998</v>
      </c>
      <c r="F33" s="648">
        <f t="shared" si="0"/>
        <v>92068138.595899969</v>
      </c>
      <c r="G33" s="648">
        <f t="shared" si="0"/>
        <v>0</v>
      </c>
      <c r="H33" s="648">
        <f t="shared" si="0"/>
        <v>32913870.465317704</v>
      </c>
      <c r="I33" s="648">
        <f t="shared" si="0"/>
        <v>6429779.7984622028</v>
      </c>
      <c r="J33" s="648">
        <f t="shared" si="0"/>
        <v>1374125.4059623019</v>
      </c>
      <c r="K33" s="648">
        <f t="shared" si="0"/>
        <v>25109965.260893196</v>
      </c>
      <c r="L33" s="648">
        <f t="shared" si="0"/>
        <v>0</v>
      </c>
    </row>
    <row r="34" spans="1:12">
      <c r="A34" s="454"/>
      <c r="B34" s="454"/>
      <c r="C34" s="454"/>
      <c r="D34" s="454"/>
      <c r="E34" s="454"/>
      <c r="H34" s="454"/>
    </row>
    <row r="35" spans="1:12">
      <c r="A35" s="454"/>
      <c r="B35" s="491"/>
      <c r="C35" s="491"/>
      <c r="D35" s="454"/>
      <c r="E35" s="454"/>
      <c r="H35" s="454"/>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topLeftCell="C1" zoomScale="90" zoomScaleNormal="90" workbookViewId="0">
      <selection activeCell="F5" sqref="F5"/>
    </sheetView>
  </sheetViews>
  <sheetFormatPr defaultColWidth="8.7109375" defaultRowHeight="12"/>
  <cols>
    <col min="1" max="1" width="11.85546875" style="386" bestFit="1" customWidth="1"/>
    <col min="2" max="2" width="98.7109375" style="386" customWidth="1"/>
    <col min="3" max="11" width="28.28515625" style="386" customWidth="1"/>
    <col min="12" max="16384" width="8.7109375" style="386"/>
  </cols>
  <sheetData>
    <row r="1" spans="1:11" s="377" customFormat="1" ht="13.5">
      <c r="A1" s="376" t="s">
        <v>108</v>
      </c>
      <c r="B1" s="304" t="str">
        <f>Info!C2</f>
        <v>სს "ბაზისბანკი"</v>
      </c>
      <c r="C1" s="437"/>
      <c r="D1" s="437"/>
      <c r="E1" s="437"/>
      <c r="F1" s="437"/>
      <c r="G1" s="437"/>
      <c r="H1" s="437"/>
      <c r="I1" s="437"/>
      <c r="J1" s="437"/>
      <c r="K1" s="437"/>
    </row>
    <row r="2" spans="1:11" s="377" customFormat="1" ht="12.75">
      <c r="A2" s="378" t="s">
        <v>109</v>
      </c>
      <c r="B2" s="619">
        <f>'1. key ratios'!B2</f>
        <v>45291</v>
      </c>
      <c r="C2" s="437"/>
      <c r="D2" s="437"/>
      <c r="E2" s="437"/>
      <c r="F2" s="437"/>
      <c r="G2" s="437"/>
      <c r="H2" s="437"/>
      <c r="I2" s="437"/>
      <c r="J2" s="437"/>
      <c r="K2" s="437"/>
    </row>
    <row r="3" spans="1:11" s="377" customFormat="1" ht="12.75">
      <c r="A3" s="379" t="s">
        <v>483</v>
      </c>
      <c r="B3" s="437"/>
      <c r="C3" s="437"/>
      <c r="D3" s="437"/>
      <c r="E3" s="437"/>
      <c r="F3" s="437"/>
      <c r="G3" s="437"/>
      <c r="H3" s="437"/>
      <c r="I3" s="437"/>
      <c r="J3" s="437"/>
      <c r="K3" s="437"/>
    </row>
    <row r="4" spans="1:11">
      <c r="A4" s="497"/>
      <c r="B4" s="497"/>
      <c r="C4" s="496" t="s">
        <v>387</v>
      </c>
      <c r="D4" s="496" t="s">
        <v>388</v>
      </c>
      <c r="E4" s="496" t="s">
        <v>389</v>
      </c>
      <c r="F4" s="496" t="s">
        <v>390</v>
      </c>
      <c r="G4" s="496" t="s">
        <v>391</v>
      </c>
      <c r="H4" s="496" t="s">
        <v>392</v>
      </c>
      <c r="I4" s="496" t="s">
        <v>393</v>
      </c>
      <c r="J4" s="496" t="s">
        <v>394</v>
      </c>
      <c r="K4" s="496" t="s">
        <v>395</v>
      </c>
    </row>
    <row r="5" spans="1:11" ht="104.1" customHeight="1">
      <c r="A5" s="878" t="s">
        <v>683</v>
      </c>
      <c r="B5" s="879"/>
      <c r="C5" s="495" t="s">
        <v>484</v>
      </c>
      <c r="D5" s="495" t="s">
        <v>477</v>
      </c>
      <c r="E5" s="495" t="s">
        <v>478</v>
      </c>
      <c r="F5" s="495" t="s">
        <v>682</v>
      </c>
      <c r="G5" s="495" t="s">
        <v>485</v>
      </c>
      <c r="H5" s="495" t="s">
        <v>486</v>
      </c>
      <c r="I5" s="495" t="s">
        <v>487</v>
      </c>
      <c r="J5" s="495" t="s">
        <v>488</v>
      </c>
      <c r="K5" s="495" t="s">
        <v>489</v>
      </c>
    </row>
    <row r="6" spans="1:11" ht="12.75">
      <c r="A6" s="426">
        <v>1</v>
      </c>
      <c r="B6" s="426" t="s">
        <v>490</v>
      </c>
      <c r="C6" s="620">
        <v>54602769.535661057</v>
      </c>
      <c r="D6" s="620">
        <v>24286305.647337977</v>
      </c>
      <c r="E6" s="620">
        <v>570442.96088999999</v>
      </c>
      <c r="F6" s="620">
        <v>0</v>
      </c>
      <c r="G6" s="620">
        <v>1793160128.9827392</v>
      </c>
      <c r="H6" s="620">
        <v>60210546.088884011</v>
      </c>
      <c r="I6" s="620">
        <v>116583908.04534988</v>
      </c>
      <c r="J6" s="620">
        <v>76360161.683147982</v>
      </c>
      <c r="K6" s="620">
        <v>401958333.43598968</v>
      </c>
    </row>
    <row r="7" spans="1:11" ht="12.75">
      <c r="A7" s="426">
        <v>2</v>
      </c>
      <c r="B7" s="427" t="s">
        <v>491</v>
      </c>
      <c r="C7" s="620"/>
      <c r="D7" s="620"/>
      <c r="E7" s="620"/>
      <c r="F7" s="620"/>
      <c r="G7" s="620"/>
      <c r="H7" s="620"/>
      <c r="I7" s="620"/>
      <c r="J7" s="620"/>
      <c r="K7" s="620">
        <v>59017424.899999999</v>
      </c>
    </row>
    <row r="8" spans="1:11" ht="12.75">
      <c r="A8" s="426">
        <v>3</v>
      </c>
      <c r="B8" s="427" t="s">
        <v>455</v>
      </c>
      <c r="C8" s="620">
        <v>68301514.052369997</v>
      </c>
      <c r="D8" s="620">
        <v>30307.547839999999</v>
      </c>
      <c r="E8" s="620">
        <v>14097287.590000002</v>
      </c>
      <c r="F8" s="620">
        <v>0</v>
      </c>
      <c r="G8" s="620">
        <v>295368125.470689</v>
      </c>
      <c r="H8" s="620">
        <v>8009509.7093210006</v>
      </c>
      <c r="I8" s="620">
        <v>52106186.813823014</v>
      </c>
      <c r="J8" s="620">
        <v>79891863.873861015</v>
      </c>
      <c r="K8" s="620">
        <v>80202355.254196376</v>
      </c>
    </row>
    <row r="9" spans="1:11" ht="12.75">
      <c r="A9" s="426">
        <v>4</v>
      </c>
      <c r="B9" s="455" t="s">
        <v>681</v>
      </c>
      <c r="C9" s="649">
        <v>804010.62589999998</v>
      </c>
      <c r="D9" s="649">
        <v>857114.66859999986</v>
      </c>
      <c r="E9" s="649">
        <v>0</v>
      </c>
      <c r="F9" s="649">
        <v>0</v>
      </c>
      <c r="G9" s="649">
        <v>79732458.587036878</v>
      </c>
      <c r="H9" s="649">
        <v>0</v>
      </c>
      <c r="I9" s="649">
        <v>1994755.4420329996</v>
      </c>
      <c r="J9" s="649">
        <v>809859.59973399993</v>
      </c>
      <c r="K9" s="649">
        <v>7869939.6725959973</v>
      </c>
    </row>
    <row r="10" spans="1:11" ht="12.75">
      <c r="A10" s="426">
        <v>5</v>
      </c>
      <c r="B10" s="445" t="s">
        <v>680</v>
      </c>
      <c r="C10" s="649"/>
      <c r="D10" s="649"/>
      <c r="E10" s="649"/>
      <c r="F10" s="649"/>
      <c r="G10" s="649"/>
      <c r="H10" s="649"/>
      <c r="I10" s="649"/>
      <c r="J10" s="649"/>
      <c r="K10" s="649">
        <v>0</v>
      </c>
    </row>
    <row r="11" spans="1:11" ht="12.75">
      <c r="A11" s="426">
        <v>6</v>
      </c>
      <c r="B11" s="445" t="s">
        <v>679</v>
      </c>
      <c r="C11" s="649">
        <v>826331.32000000007</v>
      </c>
      <c r="D11" s="649">
        <v>0</v>
      </c>
      <c r="E11" s="649">
        <v>0</v>
      </c>
      <c r="F11" s="649">
        <v>0</v>
      </c>
      <c r="G11" s="649">
        <v>1303712.19</v>
      </c>
      <c r="H11" s="649">
        <v>0</v>
      </c>
      <c r="I11" s="649">
        <v>0</v>
      </c>
      <c r="J11" s="649">
        <v>0</v>
      </c>
      <c r="K11" s="649">
        <v>80206</v>
      </c>
    </row>
    <row r="13" spans="1:11" ht="15">
      <c r="B13" s="494"/>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90" zoomScaleNormal="90" workbookViewId="0">
      <selection activeCell="F26" sqref="F26"/>
    </sheetView>
  </sheetViews>
  <sheetFormatPr defaultColWidth="8.7109375" defaultRowHeight="15"/>
  <cols>
    <col min="1" max="1" width="10" style="498" bestFit="1" customWidth="1"/>
    <col min="2" max="2" width="71.7109375" style="498" customWidth="1"/>
    <col min="3" max="3" width="14" style="498" bestFit="1" customWidth="1"/>
    <col min="4" max="5" width="15.28515625" style="498" bestFit="1" customWidth="1"/>
    <col min="6" max="6" width="20.140625" style="498" bestFit="1" customWidth="1"/>
    <col min="7" max="7" width="37.7109375" style="498" bestFit="1" customWidth="1"/>
    <col min="8" max="8" width="14" style="498" bestFit="1" customWidth="1"/>
    <col min="9" max="10" width="15.28515625" style="498" bestFit="1" customWidth="1"/>
    <col min="11" max="11" width="20.140625" style="498" bestFit="1" customWidth="1"/>
    <col min="12" max="12" width="37.7109375" style="498" bestFit="1" customWidth="1"/>
    <col min="13" max="13" width="13" style="498" bestFit="1" customWidth="1"/>
    <col min="14" max="15" width="15.28515625" style="498" bestFit="1" customWidth="1"/>
    <col min="16" max="16" width="20.140625" style="498" bestFit="1" customWidth="1"/>
    <col min="17" max="17" width="37.7109375" style="498" bestFit="1" customWidth="1"/>
    <col min="18" max="18" width="18.140625" style="498" bestFit="1" customWidth="1"/>
    <col min="19" max="19" width="48.140625" style="498" bestFit="1" customWidth="1"/>
    <col min="20" max="20" width="46" style="498" bestFit="1" customWidth="1"/>
    <col min="21" max="21" width="48.140625" style="498" bestFit="1" customWidth="1"/>
    <col min="22" max="22" width="44.5703125" style="498" bestFit="1" customWidth="1"/>
    <col min="23" max="16384" width="8.7109375" style="498"/>
  </cols>
  <sheetData>
    <row r="1" spans="1:22">
      <c r="A1" s="376" t="s">
        <v>108</v>
      </c>
      <c r="B1" s="304" t="str">
        <f>Info!C2</f>
        <v>სს "ბაზისბანკი"</v>
      </c>
    </row>
    <row r="2" spans="1:22">
      <c r="A2" s="378" t="s">
        <v>109</v>
      </c>
      <c r="B2" s="619">
        <f>'1. key ratios'!B2</f>
        <v>45291</v>
      </c>
    </row>
    <row r="3" spans="1:22">
      <c r="A3" s="379" t="s">
        <v>497</v>
      </c>
      <c r="B3" s="437"/>
    </row>
    <row r="4" spans="1:22">
      <c r="A4" s="379"/>
      <c r="B4" s="437"/>
    </row>
    <row r="5" spans="1:22" ht="24" customHeight="1">
      <c r="A5" s="880" t="s">
        <v>511</v>
      </c>
      <c r="B5" s="880"/>
      <c r="C5" s="882" t="s">
        <v>685</v>
      </c>
      <c r="D5" s="882"/>
      <c r="E5" s="882"/>
      <c r="F5" s="882"/>
      <c r="G5" s="882"/>
      <c r="H5" s="882" t="s">
        <v>481</v>
      </c>
      <c r="I5" s="882"/>
      <c r="J5" s="882"/>
      <c r="K5" s="882"/>
      <c r="L5" s="882"/>
      <c r="M5" s="882" t="s">
        <v>684</v>
      </c>
      <c r="N5" s="882"/>
      <c r="O5" s="882"/>
      <c r="P5" s="882"/>
      <c r="Q5" s="882"/>
      <c r="R5" s="881" t="s">
        <v>510</v>
      </c>
      <c r="S5" s="881" t="s">
        <v>514</v>
      </c>
      <c r="T5" s="881" t="s">
        <v>513</v>
      </c>
      <c r="U5" s="881" t="s">
        <v>699</v>
      </c>
      <c r="V5" s="881" t="s">
        <v>700</v>
      </c>
    </row>
    <row r="6" spans="1:22" ht="36" customHeight="1">
      <c r="A6" s="880"/>
      <c r="B6" s="880"/>
      <c r="C6" s="508"/>
      <c r="D6" s="435" t="s">
        <v>669</v>
      </c>
      <c r="E6" s="435" t="s">
        <v>668</v>
      </c>
      <c r="F6" s="435" t="s">
        <v>667</v>
      </c>
      <c r="G6" s="435" t="s">
        <v>666</v>
      </c>
      <c r="H6" s="508"/>
      <c r="I6" s="435" t="s">
        <v>669</v>
      </c>
      <c r="J6" s="435" t="s">
        <v>668</v>
      </c>
      <c r="K6" s="435" t="s">
        <v>667</v>
      </c>
      <c r="L6" s="435" t="s">
        <v>666</v>
      </c>
      <c r="M6" s="508"/>
      <c r="N6" s="435" t="s">
        <v>669</v>
      </c>
      <c r="O6" s="435" t="s">
        <v>668</v>
      </c>
      <c r="P6" s="435" t="s">
        <v>667</v>
      </c>
      <c r="Q6" s="435" t="s">
        <v>666</v>
      </c>
      <c r="R6" s="881"/>
      <c r="S6" s="881"/>
      <c r="T6" s="881"/>
      <c r="U6" s="881"/>
      <c r="V6" s="881"/>
    </row>
    <row r="7" spans="1:22">
      <c r="A7" s="506">
        <v>1</v>
      </c>
      <c r="B7" s="507" t="s">
        <v>498</v>
      </c>
      <c r="C7" s="649">
        <v>4740892.7180000003</v>
      </c>
      <c r="D7" s="649">
        <v>3337188.0844000001</v>
      </c>
      <c r="E7" s="649">
        <v>316468.13</v>
      </c>
      <c r="F7" s="649">
        <v>1087236.5035999999</v>
      </c>
      <c r="G7" s="649">
        <v>0</v>
      </c>
      <c r="H7" s="649">
        <v>4989613.7648</v>
      </c>
      <c r="I7" s="649">
        <v>3381475.9497000002</v>
      </c>
      <c r="J7" s="649">
        <v>329435.15620000003</v>
      </c>
      <c r="K7" s="649">
        <v>1278702.6588999999</v>
      </c>
      <c r="L7" s="649">
        <v>0</v>
      </c>
      <c r="M7" s="649">
        <v>832103.54229196254</v>
      </c>
      <c r="N7" s="649">
        <v>45802.442644814648</v>
      </c>
      <c r="O7" s="649">
        <v>5559.7313616661559</v>
      </c>
      <c r="P7" s="649">
        <v>780741.3682854817</v>
      </c>
      <c r="Q7" s="649">
        <v>0</v>
      </c>
      <c r="R7" s="649">
        <v>300</v>
      </c>
      <c r="S7" s="651">
        <v>5.4856756821318957E-2</v>
      </c>
      <c r="T7" s="651">
        <v>4.0864018037039734E-2</v>
      </c>
      <c r="U7" s="651">
        <v>0.19859199999999999</v>
      </c>
      <c r="V7" s="649">
        <v>32.567971</v>
      </c>
    </row>
    <row r="8" spans="1:22">
      <c r="A8" s="506">
        <v>2</v>
      </c>
      <c r="B8" s="505" t="s">
        <v>499</v>
      </c>
      <c r="C8" s="649">
        <v>262408055.33519998</v>
      </c>
      <c r="D8" s="649">
        <v>244807032.81389999</v>
      </c>
      <c r="E8" s="649">
        <v>4726259.3602</v>
      </c>
      <c r="F8" s="649">
        <v>12874763.1611</v>
      </c>
      <c r="G8" s="649">
        <v>0</v>
      </c>
      <c r="H8" s="649">
        <v>263036241.64229977</v>
      </c>
      <c r="I8" s="649">
        <v>244467920.07609978</v>
      </c>
      <c r="J8" s="649">
        <v>4833185.9458999997</v>
      </c>
      <c r="K8" s="649">
        <v>13735135.620299999</v>
      </c>
      <c r="L8" s="649">
        <v>0</v>
      </c>
      <c r="M8" s="649">
        <v>6842298.6471093073</v>
      </c>
      <c r="N8" s="649">
        <v>1637909.4815533631</v>
      </c>
      <c r="O8" s="649">
        <v>67646.474714765514</v>
      </c>
      <c r="P8" s="649">
        <v>5136742.6908411784</v>
      </c>
      <c r="Q8" s="649">
        <v>0</v>
      </c>
      <c r="R8" s="649">
        <v>20828</v>
      </c>
      <c r="S8" s="651">
        <v>0.16409124476535372</v>
      </c>
      <c r="T8" s="651">
        <v>0.14195428705689159</v>
      </c>
      <c r="U8" s="651">
        <v>0.14415800000000001</v>
      </c>
      <c r="V8" s="649">
        <v>57.172620999999999</v>
      </c>
    </row>
    <row r="9" spans="1:22">
      <c r="A9" s="506">
        <v>3</v>
      </c>
      <c r="B9" s="505" t="s">
        <v>500</v>
      </c>
      <c r="C9" s="649">
        <v>0</v>
      </c>
      <c r="D9" s="649">
        <v>0</v>
      </c>
      <c r="E9" s="649">
        <v>0</v>
      </c>
      <c r="F9" s="649">
        <v>0</v>
      </c>
      <c r="G9" s="649">
        <v>0</v>
      </c>
      <c r="H9" s="649">
        <v>0</v>
      </c>
      <c r="I9" s="649">
        <v>0</v>
      </c>
      <c r="J9" s="649">
        <v>0</v>
      </c>
      <c r="K9" s="649">
        <v>0</v>
      </c>
      <c r="L9" s="649">
        <v>0</v>
      </c>
      <c r="M9" s="649">
        <v>0</v>
      </c>
      <c r="N9" s="649">
        <v>0</v>
      </c>
      <c r="O9" s="649">
        <v>0</v>
      </c>
      <c r="P9" s="649">
        <v>0</v>
      </c>
      <c r="Q9" s="649">
        <v>0</v>
      </c>
      <c r="R9" s="649">
        <v>0</v>
      </c>
      <c r="S9" s="651">
        <v>0</v>
      </c>
      <c r="T9" s="651">
        <v>0</v>
      </c>
      <c r="U9" s="651">
        <v>0</v>
      </c>
      <c r="V9" s="649">
        <v>0</v>
      </c>
    </row>
    <row r="10" spans="1:22">
      <c r="A10" s="506">
        <v>4</v>
      </c>
      <c r="B10" s="505" t="s">
        <v>501</v>
      </c>
      <c r="C10" s="649">
        <v>297709.27</v>
      </c>
      <c r="D10" s="649">
        <v>293542.27</v>
      </c>
      <c r="E10" s="649">
        <v>0</v>
      </c>
      <c r="F10" s="649">
        <v>4167</v>
      </c>
      <c r="G10" s="649">
        <v>0</v>
      </c>
      <c r="H10" s="649">
        <v>296611.07010000001</v>
      </c>
      <c r="I10" s="649">
        <v>292444.07010000001</v>
      </c>
      <c r="J10" s="649">
        <v>0</v>
      </c>
      <c r="K10" s="649">
        <v>4167</v>
      </c>
      <c r="L10" s="649">
        <v>0</v>
      </c>
      <c r="M10" s="649">
        <v>5419.9170924061964</v>
      </c>
      <c r="N10" s="649">
        <v>2702.5475712789344</v>
      </c>
      <c r="O10" s="649">
        <v>0</v>
      </c>
      <c r="P10" s="649">
        <v>2717.3695211272625</v>
      </c>
      <c r="Q10" s="649">
        <v>0</v>
      </c>
      <c r="R10" s="649">
        <v>141</v>
      </c>
      <c r="S10" s="651">
        <v>4.7343849110550548E-2</v>
      </c>
      <c r="T10" s="651">
        <v>2.8455554047118001E-2</v>
      </c>
      <c r="U10" s="651">
        <v>2.1351999999999999E-2</v>
      </c>
      <c r="V10" s="649">
        <v>16.452007999999999</v>
      </c>
    </row>
    <row r="11" spans="1:22">
      <c r="A11" s="506">
        <v>5</v>
      </c>
      <c r="B11" s="505" t="s">
        <v>502</v>
      </c>
      <c r="C11" s="649">
        <v>1253982.8209999998</v>
      </c>
      <c r="D11" s="649">
        <v>1186459.4800999998</v>
      </c>
      <c r="E11" s="649">
        <v>35385.200899999996</v>
      </c>
      <c r="F11" s="649">
        <v>32138.14</v>
      </c>
      <c r="G11" s="649">
        <v>0</v>
      </c>
      <c r="H11" s="649">
        <v>1260064.5039999997</v>
      </c>
      <c r="I11" s="649">
        <v>1191247.9200999998</v>
      </c>
      <c r="J11" s="649">
        <v>35803.160899999995</v>
      </c>
      <c r="K11" s="649">
        <v>33013.423000000003</v>
      </c>
      <c r="L11" s="649">
        <v>0</v>
      </c>
      <c r="M11" s="649">
        <v>98720.956896533055</v>
      </c>
      <c r="N11" s="649">
        <v>71705.948012425622</v>
      </c>
      <c r="O11" s="649">
        <v>5012.8329734503877</v>
      </c>
      <c r="P11" s="649">
        <v>22002.175910657046</v>
      </c>
      <c r="Q11" s="649">
        <v>0</v>
      </c>
      <c r="R11" s="649">
        <v>2653</v>
      </c>
      <c r="S11" s="651">
        <v>0.22390043508991767</v>
      </c>
      <c r="T11" s="651">
        <v>0.175449510860792</v>
      </c>
      <c r="U11" s="651">
        <v>0.17863200000000001</v>
      </c>
      <c r="V11" s="649">
        <v>9.4323110000000003</v>
      </c>
    </row>
    <row r="12" spans="1:22">
      <c r="A12" s="506">
        <v>6</v>
      </c>
      <c r="B12" s="505" t="s">
        <v>503</v>
      </c>
      <c r="C12" s="649">
        <v>25434897.3893</v>
      </c>
      <c r="D12" s="649">
        <v>24373008.581499998</v>
      </c>
      <c r="E12" s="649">
        <v>695912.64969999995</v>
      </c>
      <c r="F12" s="649">
        <v>365976.15809999994</v>
      </c>
      <c r="G12" s="649">
        <v>0</v>
      </c>
      <c r="H12" s="649">
        <v>25842898.05270401</v>
      </c>
      <c r="I12" s="649">
        <v>24723638.590804007</v>
      </c>
      <c r="J12" s="649">
        <v>721697.69969999988</v>
      </c>
      <c r="K12" s="649">
        <v>397561.7622</v>
      </c>
      <c r="L12" s="649">
        <v>0</v>
      </c>
      <c r="M12" s="649">
        <v>1745519.3910801494</v>
      </c>
      <c r="N12" s="649">
        <v>1372534.9498158679</v>
      </c>
      <c r="O12" s="649">
        <v>102140.90318716982</v>
      </c>
      <c r="P12" s="649">
        <v>270843.53807711147</v>
      </c>
      <c r="Q12" s="649">
        <v>0</v>
      </c>
      <c r="R12" s="649">
        <v>22937</v>
      </c>
      <c r="S12" s="651">
        <v>0.22715161568876396</v>
      </c>
      <c r="T12" s="651">
        <v>0.23002911529931899</v>
      </c>
      <c r="U12" s="651">
        <v>0.18382999999999999</v>
      </c>
      <c r="V12" s="649">
        <v>22.390008000000002</v>
      </c>
    </row>
    <row r="13" spans="1:22">
      <c r="A13" s="506">
        <v>7</v>
      </c>
      <c r="B13" s="505" t="s">
        <v>504</v>
      </c>
      <c r="C13" s="649">
        <v>503125377.26180005</v>
      </c>
      <c r="D13" s="649">
        <v>453356019.70730001</v>
      </c>
      <c r="E13" s="649">
        <v>18714502.804699998</v>
      </c>
      <c r="F13" s="649">
        <v>31054854.7498</v>
      </c>
      <c r="G13" s="649">
        <v>0</v>
      </c>
      <c r="H13" s="649">
        <v>512451992.8497988</v>
      </c>
      <c r="I13" s="649">
        <v>459034706.03029883</v>
      </c>
      <c r="J13" s="649">
        <v>19105875.032699991</v>
      </c>
      <c r="K13" s="649">
        <v>34311411.786799997</v>
      </c>
      <c r="L13" s="649">
        <v>0</v>
      </c>
      <c r="M13" s="649">
        <v>9114901.860467311</v>
      </c>
      <c r="N13" s="649">
        <v>867869.12209176261</v>
      </c>
      <c r="O13" s="649">
        <v>234574.73464836</v>
      </c>
      <c r="P13" s="649">
        <v>8012458.0037271874</v>
      </c>
      <c r="Q13" s="649">
        <v>0</v>
      </c>
      <c r="R13" s="649">
        <v>7361</v>
      </c>
      <c r="S13" s="651">
        <v>0.13048044396805433</v>
      </c>
      <c r="T13" s="651">
        <v>0.12713364790419199</v>
      </c>
      <c r="U13" s="651">
        <v>0.110514</v>
      </c>
      <c r="V13" s="649">
        <v>109.235692</v>
      </c>
    </row>
    <row r="14" spans="1:22">
      <c r="A14" s="500">
        <v>7.1</v>
      </c>
      <c r="B14" s="499" t="s">
        <v>505</v>
      </c>
      <c r="C14" s="649">
        <v>392817585.31889999</v>
      </c>
      <c r="D14" s="649">
        <v>350154536.10899997</v>
      </c>
      <c r="E14" s="649">
        <v>15617071.871200001</v>
      </c>
      <c r="F14" s="649">
        <v>27045977.3387</v>
      </c>
      <c r="G14" s="649">
        <v>0</v>
      </c>
      <c r="H14" s="649">
        <v>400486538.09049875</v>
      </c>
      <c r="I14" s="649">
        <v>354613820.07709879</v>
      </c>
      <c r="J14" s="649">
        <v>15960163.38969999</v>
      </c>
      <c r="K14" s="649">
        <v>29912554.623699989</v>
      </c>
      <c r="L14" s="649">
        <v>0</v>
      </c>
      <c r="M14" s="649">
        <v>7918218.1184798181</v>
      </c>
      <c r="N14" s="649">
        <v>705880.11652258981</v>
      </c>
      <c r="O14" s="649">
        <v>183694.98115351761</v>
      </c>
      <c r="P14" s="649">
        <v>7028643.0208037104</v>
      </c>
      <c r="Q14" s="649">
        <v>0</v>
      </c>
      <c r="R14" s="649">
        <v>5647</v>
      </c>
      <c r="S14" s="651">
        <v>0.12918787451712188</v>
      </c>
      <c r="T14" s="651">
        <v>0.12609017941971301</v>
      </c>
      <c r="U14" s="651">
        <v>0.107851</v>
      </c>
      <c r="V14" s="649">
        <v>109.23566599999999</v>
      </c>
    </row>
    <row r="15" spans="1:22" ht="25.5">
      <c r="A15" s="500">
        <v>7.2</v>
      </c>
      <c r="B15" s="499" t="s">
        <v>506</v>
      </c>
      <c r="C15" s="649">
        <v>85579740.68810001</v>
      </c>
      <c r="D15" s="649">
        <v>79139511.329500005</v>
      </c>
      <c r="E15" s="649">
        <v>3024133.2534999996</v>
      </c>
      <c r="F15" s="649">
        <v>3416096.1050999998</v>
      </c>
      <c r="G15" s="649">
        <v>0</v>
      </c>
      <c r="H15" s="649">
        <v>87001574.223500013</v>
      </c>
      <c r="I15" s="649">
        <v>80166022.424700007</v>
      </c>
      <c r="J15" s="649">
        <v>3069211.9314999995</v>
      </c>
      <c r="K15" s="649">
        <v>3766339.8673</v>
      </c>
      <c r="L15" s="649">
        <v>0</v>
      </c>
      <c r="M15" s="649">
        <v>1106022.5622690786</v>
      </c>
      <c r="N15" s="649">
        <v>130648.42789624525</v>
      </c>
      <c r="O15" s="649">
        <v>49747.139311204584</v>
      </c>
      <c r="P15" s="649">
        <v>925626.99506162864</v>
      </c>
      <c r="Q15" s="649">
        <v>0</v>
      </c>
      <c r="R15" s="649">
        <v>1181</v>
      </c>
      <c r="S15" s="651">
        <v>0.13567461279563175</v>
      </c>
      <c r="T15" s="651">
        <v>0.132305771909484</v>
      </c>
      <c r="U15" s="651">
        <v>0.121267</v>
      </c>
      <c r="V15" s="649">
        <v>110.141899</v>
      </c>
    </row>
    <row r="16" spans="1:22">
      <c r="A16" s="500">
        <v>7.3</v>
      </c>
      <c r="B16" s="499" t="s">
        <v>507</v>
      </c>
      <c r="C16" s="649">
        <v>24728051.254800003</v>
      </c>
      <c r="D16" s="649">
        <v>24061972.268800002</v>
      </c>
      <c r="E16" s="649">
        <v>73297.679999999993</v>
      </c>
      <c r="F16" s="649">
        <v>592781.30599999998</v>
      </c>
      <c r="G16" s="649">
        <v>0</v>
      </c>
      <c r="H16" s="649">
        <v>24963880.535799999</v>
      </c>
      <c r="I16" s="649">
        <v>24254863.528499998</v>
      </c>
      <c r="J16" s="649">
        <v>76499.711500000005</v>
      </c>
      <c r="K16" s="649">
        <v>632517.29579999996</v>
      </c>
      <c r="L16" s="649">
        <v>0</v>
      </c>
      <c r="M16" s="649">
        <v>90661.179718414161</v>
      </c>
      <c r="N16" s="649">
        <v>31340.577672927506</v>
      </c>
      <c r="O16" s="649">
        <v>1132.6141836378154</v>
      </c>
      <c r="P16" s="649">
        <v>58187.987861848836</v>
      </c>
      <c r="Q16" s="649">
        <v>0</v>
      </c>
      <c r="R16" s="649">
        <v>533</v>
      </c>
      <c r="S16" s="651">
        <v>0.12904288311381287</v>
      </c>
      <c r="T16" s="651">
        <v>0.12711055164766999</v>
      </c>
      <c r="U16" s="651">
        <v>0.115762</v>
      </c>
      <c r="V16" s="649">
        <v>106.07789</v>
      </c>
    </row>
    <row r="17" spans="1:22">
      <c r="A17" s="506">
        <v>8</v>
      </c>
      <c r="B17" s="505" t="s">
        <v>508</v>
      </c>
      <c r="C17" s="649">
        <v>0</v>
      </c>
      <c r="D17" s="649">
        <v>0</v>
      </c>
      <c r="E17" s="649">
        <v>0</v>
      </c>
      <c r="F17" s="649">
        <v>0</v>
      </c>
      <c r="G17" s="649">
        <v>0</v>
      </c>
      <c r="H17" s="649">
        <v>0</v>
      </c>
      <c r="I17" s="649">
        <v>0</v>
      </c>
      <c r="J17" s="649">
        <v>0</v>
      </c>
      <c r="K17" s="649">
        <v>0</v>
      </c>
      <c r="L17" s="649">
        <v>0</v>
      </c>
      <c r="M17" s="649">
        <v>0</v>
      </c>
      <c r="N17" s="649">
        <v>0</v>
      </c>
      <c r="O17" s="649">
        <v>0</v>
      </c>
      <c r="P17" s="649">
        <v>0</v>
      </c>
      <c r="Q17" s="649">
        <v>0</v>
      </c>
      <c r="R17" s="649">
        <v>0</v>
      </c>
      <c r="S17" s="651">
        <v>0</v>
      </c>
      <c r="T17" s="651">
        <v>0</v>
      </c>
      <c r="U17" s="651">
        <v>0</v>
      </c>
      <c r="V17" s="649">
        <v>0</v>
      </c>
    </row>
    <row r="18" spans="1:22">
      <c r="A18" s="504">
        <v>9</v>
      </c>
      <c r="B18" s="503" t="s">
        <v>509</v>
      </c>
      <c r="C18" s="650">
        <v>0</v>
      </c>
      <c r="D18" s="650">
        <v>0</v>
      </c>
      <c r="E18" s="650">
        <v>0</v>
      </c>
      <c r="F18" s="650">
        <v>0</v>
      </c>
      <c r="G18" s="650">
        <v>0</v>
      </c>
      <c r="H18" s="650">
        <v>0</v>
      </c>
      <c r="I18" s="650">
        <v>0</v>
      </c>
      <c r="J18" s="650">
        <v>0</v>
      </c>
      <c r="K18" s="650">
        <v>0</v>
      </c>
      <c r="L18" s="650">
        <v>0</v>
      </c>
      <c r="M18" s="650">
        <v>0</v>
      </c>
      <c r="N18" s="650">
        <v>0</v>
      </c>
      <c r="O18" s="650">
        <v>0</v>
      </c>
      <c r="P18" s="650">
        <v>0</v>
      </c>
      <c r="Q18" s="650">
        <v>0</v>
      </c>
      <c r="R18" s="650">
        <v>0</v>
      </c>
      <c r="S18" s="652">
        <v>0</v>
      </c>
      <c r="T18" s="652">
        <v>0</v>
      </c>
      <c r="U18" s="652">
        <v>0</v>
      </c>
      <c r="V18" s="650">
        <v>0</v>
      </c>
    </row>
    <row r="19" spans="1:22">
      <c r="A19" s="502">
        <v>10</v>
      </c>
      <c r="B19" s="501" t="s">
        <v>512</v>
      </c>
      <c r="C19" s="649">
        <v>797260914.79530001</v>
      </c>
      <c r="D19" s="649">
        <v>727353250.93720007</v>
      </c>
      <c r="E19" s="649">
        <v>24488528.145500001</v>
      </c>
      <c r="F19" s="649">
        <v>45419135.7126</v>
      </c>
      <c r="G19" s="649">
        <v>0</v>
      </c>
      <c r="H19" s="649">
        <v>807877421.88370252</v>
      </c>
      <c r="I19" s="649">
        <v>733091432.6371026</v>
      </c>
      <c r="J19" s="649">
        <v>25025996.995399993</v>
      </c>
      <c r="K19" s="649">
        <v>49759992.251199991</v>
      </c>
      <c r="L19" s="649">
        <v>0</v>
      </c>
      <c r="M19" s="649">
        <v>18638964.31493767</v>
      </c>
      <c r="N19" s="649">
        <v>3998524.491689513</v>
      </c>
      <c r="O19" s="649">
        <v>414934.6768854119</v>
      </c>
      <c r="P19" s="649">
        <v>14225505.146362744</v>
      </c>
      <c r="Q19" s="649">
        <v>0</v>
      </c>
      <c r="R19" s="649">
        <v>54220</v>
      </c>
      <c r="S19" s="651">
        <v>0.15048778196266133</v>
      </c>
      <c r="T19" s="651">
        <v>0.12976395276948818</v>
      </c>
      <c r="U19" s="651">
        <v>0.12443</v>
      </c>
      <c r="V19" s="649">
        <v>88.844010999999995</v>
      </c>
    </row>
    <row r="20" spans="1:22" ht="25.5">
      <c r="A20" s="500">
        <v>10.1</v>
      </c>
      <c r="B20" s="499" t="s">
        <v>515</v>
      </c>
      <c r="C20" s="649">
        <v>0</v>
      </c>
      <c r="D20" s="649">
        <v>0</v>
      </c>
      <c r="E20" s="649">
        <v>0</v>
      </c>
      <c r="F20" s="649">
        <v>0</v>
      </c>
      <c r="G20" s="649">
        <v>0</v>
      </c>
      <c r="H20" s="649">
        <v>0</v>
      </c>
      <c r="I20" s="649">
        <v>0</v>
      </c>
      <c r="J20" s="649">
        <v>0</v>
      </c>
      <c r="K20" s="649">
        <v>0</v>
      </c>
      <c r="L20" s="649">
        <v>0</v>
      </c>
      <c r="M20" s="649">
        <v>0</v>
      </c>
      <c r="N20" s="649">
        <v>0</v>
      </c>
      <c r="O20" s="649">
        <v>0</v>
      </c>
      <c r="P20" s="649">
        <v>0</v>
      </c>
      <c r="Q20" s="649">
        <v>0</v>
      </c>
      <c r="R20" s="649">
        <v>0</v>
      </c>
      <c r="S20" s="651">
        <v>0</v>
      </c>
      <c r="T20" s="651">
        <v>0</v>
      </c>
      <c r="U20" s="651">
        <v>0</v>
      </c>
      <c r="V20" s="649">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DexWuF8TnZ6timmOXHNgrwLR9td4BGzNttcwWObJsa4=</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EIKJP/L8WQpR/hNmyRPpyspvom3jeCs0KNP3EbOB5j8=</DigestValue>
    </Reference>
  </SignedInfo>
  <SignatureValue>klR0dU9PhQlSbnAjyUxtITuSQnmXHDQky2pH+PeknZQ6FRZTJBgI1cq341ZyOPrkeoN5QOEFLscy
3IjnCBMA7iqBOvyAHOWjQP6fiCnghKyAeJ76ZM3+bMcC7QiYYgHnFOOpRbxKAw+7URlrIHR2N60J
tvFUyAHaxvS5en9phZgIIAZfb97bVTBr8iEclgebSZ9HzdIhyd9Fxcsh3YyB0ZxSd0MFlFpkVs6V
2PUeo1sdVlfhZOaWv2x2Wdkdzg2H+YGwgMpma6zbJ6KFqRIhXvwdzbUv8m0SjTCIAWBz8+2fGiXe
44xiCRhVlY2ldNpyS8liChZoDueVjgUkJHT24w==</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SRyyFHvotOhv45y7pUenADcD850FS0B3isB7gLI+LnI=</DigestValue>
      </Reference>
      <Reference URI="/xl/drawings/drawing1.xml?ContentType=application/vnd.openxmlformats-officedocument.drawing+xml">
        <DigestMethod Algorithm="http://www.w3.org/2001/04/xmlenc#sha256"/>
        <DigestValue>LVn34nDa75NWNR1V9j27DakKaUcXC23Rdsl2GwkGvzI=</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VnLWqWSkwhyLviJ6v9ean5NWouthN6RFPkGVFbaNkbs=</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oTb9c8zV7DQMwo2R33MbfYMBrBcDntzCiSk94/sAmyw=</DigestValue>
      </Reference>
      <Reference URI="/xl/styles.xml?ContentType=application/vnd.openxmlformats-officedocument.spreadsheetml.styles+xml">
        <DigestMethod Algorithm="http://www.w3.org/2001/04/xmlenc#sha256"/>
        <DigestValue>9ToeWx4rZ+wgJuyO008PVW2OQpiCOUeBcvi3jGk5Yb4=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NW9HXe1fGxz3jFZgA/RcjJjYvdVk18FL31ds9CIqvZk=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uRiAmZXdqXXEQOwp8Jho6CerqdTQ/7wgQGEZzBQbgos=</DigestValue>
      </Reference>
      <Reference URI="/xl/worksheets/sheet10.xml?ContentType=application/vnd.openxmlformats-officedocument.spreadsheetml.worksheet+xml">
        <DigestMethod Algorithm="http://www.w3.org/2001/04/xmlenc#sha256"/>
        <DigestValue>h0FAiuAiMjhm7aBDnRfl3HqawyEg4pTW/+IGiMR9pyc=</DigestValue>
      </Reference>
      <Reference URI="/xl/worksheets/sheet11.xml?ContentType=application/vnd.openxmlformats-officedocument.spreadsheetml.worksheet+xml">
        <DigestMethod Algorithm="http://www.w3.org/2001/04/xmlenc#sha256"/>
        <DigestValue>z/pWQhjTXwLb3RCNDjNE5xaOjaffn1xltxgh4G+sF9A=</DigestValue>
      </Reference>
      <Reference URI="/xl/worksheets/sheet12.xml?ContentType=application/vnd.openxmlformats-officedocument.spreadsheetml.worksheet+xml">
        <DigestMethod Algorithm="http://www.w3.org/2001/04/xmlenc#sha256"/>
        <DigestValue>j3zffhTw7qQp0DrdVHlTtqQVPuFs8ZqIa8m236HXUNE=</DigestValue>
      </Reference>
      <Reference URI="/xl/worksheets/sheet13.xml?ContentType=application/vnd.openxmlformats-officedocument.spreadsheetml.worksheet+xml">
        <DigestMethod Algorithm="http://www.w3.org/2001/04/xmlenc#sha256"/>
        <DigestValue>UgqYBP/JwoNwhzjUAml65AnYbB6kb52AwZRFxDRcht8=</DigestValue>
      </Reference>
      <Reference URI="/xl/worksheets/sheet14.xml?ContentType=application/vnd.openxmlformats-officedocument.spreadsheetml.worksheet+xml">
        <DigestMethod Algorithm="http://www.w3.org/2001/04/xmlenc#sha256"/>
        <DigestValue>epeqrj8p6Li8/iHntim121YMhD5ltFsPoGPmVId9guY=</DigestValue>
      </Reference>
      <Reference URI="/xl/worksheets/sheet15.xml?ContentType=application/vnd.openxmlformats-officedocument.spreadsheetml.worksheet+xml">
        <DigestMethod Algorithm="http://www.w3.org/2001/04/xmlenc#sha256"/>
        <DigestValue>e0teRorXAeInV+9NcRt0mOi1HwXfhMp5YfBIME2JSXA=</DigestValue>
      </Reference>
      <Reference URI="/xl/worksheets/sheet16.xml?ContentType=application/vnd.openxmlformats-officedocument.spreadsheetml.worksheet+xml">
        <DigestMethod Algorithm="http://www.w3.org/2001/04/xmlenc#sha256"/>
        <DigestValue>+viXb/RusVucYji9rC4blu43D/RVubCo4vLk/N6IKUM=</DigestValue>
      </Reference>
      <Reference URI="/xl/worksheets/sheet17.xml?ContentType=application/vnd.openxmlformats-officedocument.spreadsheetml.worksheet+xml">
        <DigestMethod Algorithm="http://www.w3.org/2001/04/xmlenc#sha256"/>
        <DigestValue>DXfVEWe0MEqtOTI2hXvKYCmGrQ6TxFZ10/VymvZdaTs=</DigestValue>
      </Reference>
      <Reference URI="/xl/worksheets/sheet18.xml?ContentType=application/vnd.openxmlformats-officedocument.spreadsheetml.worksheet+xml">
        <DigestMethod Algorithm="http://www.w3.org/2001/04/xmlenc#sha256"/>
        <DigestValue>tZHNH8tK7813Oi9mqiRxbBzdAuSGCynbcM33kphRpcQ=</DigestValue>
      </Reference>
      <Reference URI="/xl/worksheets/sheet19.xml?ContentType=application/vnd.openxmlformats-officedocument.spreadsheetml.worksheet+xml">
        <DigestMethod Algorithm="http://www.w3.org/2001/04/xmlenc#sha256"/>
        <DigestValue>8T27dCGjTcmOrYEAQQdaz32PhKCdIC06fA35SD4UxOY=</DigestValue>
      </Reference>
      <Reference URI="/xl/worksheets/sheet2.xml?ContentType=application/vnd.openxmlformats-officedocument.spreadsheetml.worksheet+xml">
        <DigestMethod Algorithm="http://www.w3.org/2001/04/xmlenc#sha256"/>
        <DigestValue>rAb5YUO51vaZruQ6FmOmXrfyPxi5b5ReCTWf/SqjBj8=</DigestValue>
      </Reference>
      <Reference URI="/xl/worksheets/sheet20.xml?ContentType=application/vnd.openxmlformats-officedocument.spreadsheetml.worksheet+xml">
        <DigestMethod Algorithm="http://www.w3.org/2001/04/xmlenc#sha256"/>
        <DigestValue>swq683cYbxT3A5VvoFtS4nBuiwtBmykNTEvi+rW9tew=</DigestValue>
      </Reference>
      <Reference URI="/xl/worksheets/sheet21.xml?ContentType=application/vnd.openxmlformats-officedocument.spreadsheetml.worksheet+xml">
        <DigestMethod Algorithm="http://www.w3.org/2001/04/xmlenc#sha256"/>
        <DigestValue>IKst0cYr/wKwkvmJQOL4QJn7RAZ2kwvjt+NHpBz2Kss=</DigestValue>
      </Reference>
      <Reference URI="/xl/worksheets/sheet22.xml?ContentType=application/vnd.openxmlformats-officedocument.spreadsheetml.worksheet+xml">
        <DigestMethod Algorithm="http://www.w3.org/2001/04/xmlenc#sha256"/>
        <DigestValue>8JK9gO4YQb5aE5/i+U3HS00dmMaCPZvoKQJeZ6TYRbs=</DigestValue>
      </Reference>
      <Reference URI="/xl/worksheets/sheet23.xml?ContentType=application/vnd.openxmlformats-officedocument.spreadsheetml.worksheet+xml">
        <DigestMethod Algorithm="http://www.w3.org/2001/04/xmlenc#sha256"/>
        <DigestValue>NUupLHDfDuV7/sXJa30sa9I8zjZN+ieDjG/UEnJg69Y=</DigestValue>
      </Reference>
      <Reference URI="/xl/worksheets/sheet24.xml?ContentType=application/vnd.openxmlformats-officedocument.spreadsheetml.worksheet+xml">
        <DigestMethod Algorithm="http://www.w3.org/2001/04/xmlenc#sha256"/>
        <DigestValue>pQnzcxYTo9XTtOR1yymTujZ6h++NSQm3H0HOC3OkCyI=</DigestValue>
      </Reference>
      <Reference URI="/xl/worksheets/sheet25.xml?ContentType=application/vnd.openxmlformats-officedocument.spreadsheetml.worksheet+xml">
        <DigestMethod Algorithm="http://www.w3.org/2001/04/xmlenc#sha256"/>
        <DigestValue>6vdqPM5wz5mp+kQUEvWpwj/fvOT8MXXpQThReAbb2zo=</DigestValue>
      </Reference>
      <Reference URI="/xl/worksheets/sheet26.xml?ContentType=application/vnd.openxmlformats-officedocument.spreadsheetml.worksheet+xml">
        <DigestMethod Algorithm="http://www.w3.org/2001/04/xmlenc#sha256"/>
        <DigestValue>Ia7F7jHQsq4WZv1DAmJgFJxN0N1GV3lbFWt856F9BpU=</DigestValue>
      </Reference>
      <Reference URI="/xl/worksheets/sheet27.xml?ContentType=application/vnd.openxmlformats-officedocument.spreadsheetml.worksheet+xml">
        <DigestMethod Algorithm="http://www.w3.org/2001/04/xmlenc#sha256"/>
        <DigestValue>/zp08GKg93ZWvnoSYrv1BHxgTdeozdJUlqooxnaxQlo=</DigestValue>
      </Reference>
      <Reference URI="/xl/worksheets/sheet28.xml?ContentType=application/vnd.openxmlformats-officedocument.spreadsheetml.worksheet+xml">
        <DigestMethod Algorithm="http://www.w3.org/2001/04/xmlenc#sha256"/>
        <DigestValue>CRYOmsfNZWGUhw9boQ70Pcym7qwuG7xd9hX2WZcBnRA=</DigestValue>
      </Reference>
      <Reference URI="/xl/worksheets/sheet29.xml?ContentType=application/vnd.openxmlformats-officedocument.spreadsheetml.worksheet+xml">
        <DigestMethod Algorithm="http://www.w3.org/2001/04/xmlenc#sha256"/>
        <DigestValue>As/jxVYt+BFEf4o8JOS4ffuMJuoSWOf4k0tfoGU2m4Q=</DigestValue>
      </Reference>
      <Reference URI="/xl/worksheets/sheet3.xml?ContentType=application/vnd.openxmlformats-officedocument.spreadsheetml.worksheet+xml">
        <DigestMethod Algorithm="http://www.w3.org/2001/04/xmlenc#sha256"/>
        <DigestValue>ay+/IK6OtbpvU095qufNjdS2c4aiL5P+/94H0daH9cM=</DigestValue>
      </Reference>
      <Reference URI="/xl/worksheets/sheet4.xml?ContentType=application/vnd.openxmlformats-officedocument.spreadsheetml.worksheet+xml">
        <DigestMethod Algorithm="http://www.w3.org/2001/04/xmlenc#sha256"/>
        <DigestValue>dk4ni83z33aU9fxSBUqoVyHAQQKhAs05wwVWycqSDuY=</DigestValue>
      </Reference>
      <Reference URI="/xl/worksheets/sheet5.xml?ContentType=application/vnd.openxmlformats-officedocument.spreadsheetml.worksheet+xml">
        <DigestMethod Algorithm="http://www.w3.org/2001/04/xmlenc#sha256"/>
        <DigestValue>Ux2pfAddkUz48a1D5lUrskQ+k7crRVDjTHlkiaTUtmU=</DigestValue>
      </Reference>
      <Reference URI="/xl/worksheets/sheet6.xml?ContentType=application/vnd.openxmlformats-officedocument.spreadsheetml.worksheet+xml">
        <DigestMethod Algorithm="http://www.w3.org/2001/04/xmlenc#sha256"/>
        <DigestValue>DWQtUw4Ogsk7EAeb9BDZfBIRQq4OHQNkaVUKxIt2ZWM=</DigestValue>
      </Reference>
      <Reference URI="/xl/worksheets/sheet7.xml?ContentType=application/vnd.openxmlformats-officedocument.spreadsheetml.worksheet+xml">
        <DigestMethod Algorithm="http://www.w3.org/2001/04/xmlenc#sha256"/>
        <DigestValue>ne/WJ2DDdomC/vvOYyjKqd0KIyz2dvMXLw+OYUUwMRk=</DigestValue>
      </Reference>
      <Reference URI="/xl/worksheets/sheet8.xml?ContentType=application/vnd.openxmlformats-officedocument.spreadsheetml.worksheet+xml">
        <DigestMethod Algorithm="http://www.w3.org/2001/04/xmlenc#sha256"/>
        <DigestValue>ffSLkZ0FjE2+sJhQK1bsDPj9NuybqcBkG4VZXTe3KP8=</DigestValue>
      </Reference>
      <Reference URI="/xl/worksheets/sheet9.xml?ContentType=application/vnd.openxmlformats-officedocument.spreadsheetml.worksheet+xml">
        <DigestMethod Algorithm="http://www.w3.org/2001/04/xmlenc#sha256"/>
        <DigestValue>u4gy1ZRJL3OzNFaV9ZBUu6p/RByGbyd9VuIVkAayPmI=</DigestValue>
      </Reference>
    </Manifest>
    <SignatureProperties>
      <SignatureProperty Id="idSignatureTime" Target="#idPackageSignature">
        <mdssi:SignatureTime xmlns:mdssi="http://schemas.openxmlformats.org/package/2006/digital-signature">
          <mdssi:Format>YYYY-MM-DDThh:mm:ssTZD</mdssi:Format>
          <mdssi:Value>2024-02-12T11:40:50Z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2024-02-12T11:40:50Z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2024-02-07T15:54:16Z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