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50" tabRatio="919"/>
  </bookViews>
  <sheets>
    <sheet name="Info " sheetId="82" r:id="rId1"/>
    <sheet name="1. key ratios " sheetId="84" r:id="rId2"/>
    <sheet name="2. SOFP" sheetId="108" r:id="rId3"/>
    <sheet name="3. SOPL" sheetId="109" r:id="rId4"/>
    <sheet name="4. Off-balance" sheetId="110" r:id="rId5"/>
    <sheet name="5. RWA " sheetId="86" r:id="rId6"/>
    <sheet name="6. Administrators-shareholders" sheetId="52" r:id="rId7"/>
    <sheet name="7. LI1 " sheetId="88" r:id="rId8"/>
    <sheet name="8. LI2" sheetId="73" r:id="rId9"/>
    <sheet name="9.Capital" sheetId="89" r:id="rId10"/>
    <sheet name="9.1. Capital Requirements" sheetId="94" r:id="rId11"/>
    <sheet name="10. CC2" sheetId="69" r:id="rId12"/>
    <sheet name="11. CRWA " sheetId="90" r:id="rId13"/>
    <sheet name="12. CRM" sheetId="64" r:id="rId14"/>
    <sheet name="13. CRME " sheetId="91" r:id="rId15"/>
    <sheet name="14. LCR" sheetId="93" r:id="rId16"/>
    <sheet name="15. CCR " sheetId="92" r:id="rId17"/>
    <sheet name="15.1 LR" sheetId="95" r:id="rId18"/>
    <sheet name="16. NSFR" sheetId="97" r:id="rId19"/>
    <sheet name=" 17. Residual Maturity" sheetId="111" r:id="rId20"/>
    <sheet name="18. Assets by Exposure classes" sheetId="112" r:id="rId21"/>
    <sheet name="19. Assets by Risk Sectors" sheetId="113" r:id="rId22"/>
    <sheet name="20. Reserves" sheetId="114" r:id="rId23"/>
    <sheet name="21. NPL" sheetId="115" r:id="rId24"/>
    <sheet name="22. Quality" sheetId="116" r:id="rId25"/>
    <sheet name="23. LTV" sheetId="117" r:id="rId26"/>
    <sheet name="24. Risk Sector" sheetId="118" r:id="rId27"/>
    <sheet name="25. Collateral" sheetId="119" r:id="rId28"/>
    <sheet name="26. Retail Products" sheetId="120" r:id="rId29"/>
  </sheets>
  <externalReferences>
    <externalReference r:id="rId30"/>
    <externalReference r:id="rId31"/>
    <externalReference r:id="rId32"/>
  </externalReferences>
  <definedNames>
    <definedName name="_cur1">'[1]Appl (2)'!$F$2:$F$7200</definedName>
    <definedName name="_cur2">'[1]Appl (2)'!$H$2:$H$7200</definedName>
    <definedName name="_sum1">'[1]Appl (2)'!$E$2:$E$7200</definedName>
    <definedName name="_sum2">'[1]Appl (2)'!$G$2:$G$7200</definedName>
    <definedName name="ACC_BALACC" localSheetId="19">#REF!</definedName>
    <definedName name="ACC_BALACC" localSheetId="1">#REF!</definedName>
    <definedName name="ACC_BALACC" localSheetId="12">#REF!</definedName>
    <definedName name="ACC_BALACC" localSheetId="14">#REF!</definedName>
    <definedName name="ACC_BALACC" localSheetId="15">#REF!</definedName>
    <definedName name="ACC_BALACC" localSheetId="16">#REF!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5">#REF!</definedName>
    <definedName name="ACC_BALACC" localSheetId="7">#REF!</definedName>
    <definedName name="ACC_BALACC" localSheetId="10">#REF!</definedName>
    <definedName name="ACC_BALACC" localSheetId="9">#REF!</definedName>
    <definedName name="ACC_BALACC" localSheetId="0">#REF!</definedName>
    <definedName name="ACC_BALACC">#REF!</definedName>
    <definedName name="ACC_CRS" localSheetId="19">#REF!</definedName>
    <definedName name="ACC_CRS" localSheetId="1">#REF!</definedName>
    <definedName name="ACC_CRS" localSheetId="12">#REF!</definedName>
    <definedName name="ACC_CRS" localSheetId="14">#REF!</definedName>
    <definedName name="ACC_CRS" localSheetId="15">#REF!</definedName>
    <definedName name="ACC_CRS" localSheetId="16">#REF!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5">#REF!</definedName>
    <definedName name="ACC_CRS" localSheetId="7">#REF!</definedName>
    <definedName name="ACC_CRS" localSheetId="10">#REF!</definedName>
    <definedName name="ACC_CRS" localSheetId="9">#REF!</definedName>
    <definedName name="ACC_CRS" localSheetId="0">#REF!</definedName>
    <definedName name="ACC_CRS">#REF!</definedName>
    <definedName name="ACC_DBS" localSheetId="19">#REF!</definedName>
    <definedName name="ACC_DBS" localSheetId="1">#REF!</definedName>
    <definedName name="ACC_DBS" localSheetId="12">#REF!</definedName>
    <definedName name="ACC_DBS" localSheetId="14">#REF!</definedName>
    <definedName name="ACC_DBS" localSheetId="15">#REF!</definedName>
    <definedName name="ACC_DBS" localSheetId="16">#REF!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5">#REF!</definedName>
    <definedName name="ACC_DBS" localSheetId="7">#REF!</definedName>
    <definedName name="ACC_DBS" localSheetId="10">#REF!</definedName>
    <definedName name="ACC_DBS" localSheetId="9">#REF!</definedName>
    <definedName name="ACC_DBS" localSheetId="0">#REF!</definedName>
    <definedName name="ACC_DBS">#REF!</definedName>
    <definedName name="ACC_ISO" localSheetId="19">#REF!</definedName>
    <definedName name="ACC_ISO" localSheetId="1">#REF!</definedName>
    <definedName name="ACC_ISO" localSheetId="12">#REF!</definedName>
    <definedName name="ACC_ISO" localSheetId="14">#REF!</definedName>
    <definedName name="ACC_ISO" localSheetId="15">#REF!</definedName>
    <definedName name="ACC_ISO" localSheetId="16">#REF!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5">#REF!</definedName>
    <definedName name="ACC_ISO" localSheetId="7">#REF!</definedName>
    <definedName name="ACC_ISO" localSheetId="10">#REF!</definedName>
    <definedName name="ACC_ISO" localSheetId="9">#REF!</definedName>
    <definedName name="ACC_ISO" localSheetId="0">#REF!</definedName>
    <definedName name="ACC_ISO">#REF!</definedName>
    <definedName name="ACC_SALDO" localSheetId="19">#REF!</definedName>
    <definedName name="ACC_SALDO" localSheetId="1">#REF!</definedName>
    <definedName name="ACC_SALDO" localSheetId="12">#REF!</definedName>
    <definedName name="ACC_SALDO" localSheetId="14">#REF!</definedName>
    <definedName name="ACC_SALDO" localSheetId="15">#REF!</definedName>
    <definedName name="ACC_SALDO" localSheetId="16">#REF!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5">#REF!</definedName>
    <definedName name="ACC_SALDO" localSheetId="7">#REF!</definedName>
    <definedName name="ACC_SALDO" localSheetId="10">#REF!</definedName>
    <definedName name="ACC_SALDO" localSheetId="9">#REF!</definedName>
    <definedName name="ACC_SALDO" localSheetId="0">#REF!</definedName>
    <definedName name="ACC_SALDO">#REF!</definedName>
    <definedName name="BS_BALACC" localSheetId="19">#REF!</definedName>
    <definedName name="BS_BALACC" localSheetId="1">#REF!</definedName>
    <definedName name="BS_BALACC" localSheetId="12">#REF!</definedName>
    <definedName name="BS_BALACC" localSheetId="14">#REF!</definedName>
    <definedName name="BS_BALACC" localSheetId="15">#REF!</definedName>
    <definedName name="BS_BALACC" localSheetId="16">#REF!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5">#REF!</definedName>
    <definedName name="BS_BALACC" localSheetId="7">#REF!</definedName>
    <definedName name="BS_BALACC" localSheetId="10">#REF!</definedName>
    <definedName name="BS_BALACC" localSheetId="9">#REF!</definedName>
    <definedName name="BS_BALACC" localSheetId="0">#REF!</definedName>
    <definedName name="BS_BALACC">#REF!</definedName>
    <definedName name="BS_BALANCE" localSheetId="19">#REF!</definedName>
    <definedName name="BS_BALANCE" localSheetId="1">#REF!</definedName>
    <definedName name="BS_BALANCE" localSheetId="12">#REF!</definedName>
    <definedName name="BS_BALANCE" localSheetId="14">#REF!</definedName>
    <definedName name="BS_BALANCE" localSheetId="15">#REF!</definedName>
    <definedName name="BS_BALANCE" localSheetId="16">#REF!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5">#REF!</definedName>
    <definedName name="BS_BALANCE" localSheetId="7">#REF!</definedName>
    <definedName name="BS_BALANCE" localSheetId="10">#REF!</definedName>
    <definedName name="BS_BALANCE" localSheetId="9">#REF!</definedName>
    <definedName name="BS_BALANCE" localSheetId="0">#REF!</definedName>
    <definedName name="BS_BALANCE">#REF!</definedName>
    <definedName name="BS_CR" localSheetId="19">#REF!</definedName>
    <definedName name="BS_CR" localSheetId="1">#REF!</definedName>
    <definedName name="BS_CR" localSheetId="12">#REF!</definedName>
    <definedName name="BS_CR" localSheetId="14">#REF!</definedName>
    <definedName name="BS_CR" localSheetId="15">#REF!</definedName>
    <definedName name="BS_CR" localSheetId="16">#REF!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5">#REF!</definedName>
    <definedName name="BS_CR" localSheetId="7">#REF!</definedName>
    <definedName name="BS_CR" localSheetId="10">#REF!</definedName>
    <definedName name="BS_CR" localSheetId="9">#REF!</definedName>
    <definedName name="BS_CR" localSheetId="0">#REF!</definedName>
    <definedName name="BS_CR">#REF!</definedName>
    <definedName name="BS_CR_EQU" localSheetId="19">#REF!</definedName>
    <definedName name="BS_CR_EQU" localSheetId="1">#REF!</definedName>
    <definedName name="BS_CR_EQU" localSheetId="12">#REF!</definedName>
    <definedName name="BS_CR_EQU" localSheetId="14">#REF!</definedName>
    <definedName name="BS_CR_EQU" localSheetId="15">#REF!</definedName>
    <definedName name="BS_CR_EQU" localSheetId="16">#REF!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5">#REF!</definedName>
    <definedName name="BS_CR_EQU" localSheetId="7">#REF!</definedName>
    <definedName name="BS_CR_EQU" localSheetId="10">#REF!</definedName>
    <definedName name="BS_CR_EQU" localSheetId="9">#REF!</definedName>
    <definedName name="BS_CR_EQU" localSheetId="0">#REF!</definedName>
    <definedName name="BS_CR_EQU">#REF!</definedName>
    <definedName name="BS_DB" localSheetId="19">#REF!</definedName>
    <definedName name="BS_DB" localSheetId="1">#REF!</definedName>
    <definedName name="BS_DB" localSheetId="12">#REF!</definedName>
    <definedName name="BS_DB" localSheetId="14">#REF!</definedName>
    <definedName name="BS_DB" localSheetId="15">#REF!</definedName>
    <definedName name="BS_DB" localSheetId="16">#REF!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5">#REF!</definedName>
    <definedName name="BS_DB" localSheetId="7">#REF!</definedName>
    <definedName name="BS_DB" localSheetId="10">#REF!</definedName>
    <definedName name="BS_DB" localSheetId="9">#REF!</definedName>
    <definedName name="BS_DB" localSheetId="0">#REF!</definedName>
    <definedName name="BS_DB">#REF!</definedName>
    <definedName name="BS_DB_EQU" localSheetId="19">#REF!</definedName>
    <definedName name="BS_DB_EQU" localSheetId="1">#REF!</definedName>
    <definedName name="BS_DB_EQU" localSheetId="12">#REF!</definedName>
    <definedName name="BS_DB_EQU" localSheetId="14">#REF!</definedName>
    <definedName name="BS_DB_EQU" localSheetId="15">#REF!</definedName>
    <definedName name="BS_DB_EQU" localSheetId="16">#REF!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5">#REF!</definedName>
    <definedName name="BS_DB_EQU" localSheetId="7">#REF!</definedName>
    <definedName name="BS_DB_EQU" localSheetId="10">#REF!</definedName>
    <definedName name="BS_DB_EQU" localSheetId="9">#REF!</definedName>
    <definedName name="BS_DB_EQU" localSheetId="0">#REF!</definedName>
    <definedName name="BS_DB_EQU">#REF!</definedName>
    <definedName name="BS_DT" localSheetId="19">#REF!</definedName>
    <definedName name="BS_DT" localSheetId="1">#REF!</definedName>
    <definedName name="BS_DT" localSheetId="12">#REF!</definedName>
    <definedName name="BS_DT" localSheetId="14">#REF!</definedName>
    <definedName name="BS_DT" localSheetId="15">#REF!</definedName>
    <definedName name="BS_DT" localSheetId="16">#REF!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5">#REF!</definedName>
    <definedName name="BS_DT" localSheetId="7">#REF!</definedName>
    <definedName name="BS_DT" localSheetId="10">#REF!</definedName>
    <definedName name="BS_DT" localSheetId="9">#REF!</definedName>
    <definedName name="BS_DT" localSheetId="0">#REF!</definedName>
    <definedName name="BS_DT">#REF!</definedName>
    <definedName name="BS_ISO" localSheetId="19">#REF!</definedName>
    <definedName name="BS_ISO" localSheetId="1">#REF!</definedName>
    <definedName name="BS_ISO" localSheetId="12">#REF!</definedName>
    <definedName name="BS_ISO" localSheetId="14">#REF!</definedName>
    <definedName name="BS_ISO" localSheetId="15">#REF!</definedName>
    <definedName name="BS_ISO" localSheetId="16">#REF!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5">#REF!</definedName>
    <definedName name="BS_ISO" localSheetId="7">#REF!</definedName>
    <definedName name="BS_ISO" localSheetId="10">#REF!</definedName>
    <definedName name="BS_ISO" localSheetId="9">#REF!</definedName>
    <definedName name="BS_ISO" localSheetId="0">#REF!</definedName>
    <definedName name="BS_ISO">#REF!</definedName>
    <definedName name="CurrentDate" localSheetId="19">#REF!</definedName>
    <definedName name="CurrentDate" localSheetId="1">#REF!</definedName>
    <definedName name="CurrentDate" localSheetId="12">#REF!</definedName>
    <definedName name="CurrentDate" localSheetId="14">#REF!</definedName>
    <definedName name="CurrentDate" localSheetId="15">#REF!</definedName>
    <definedName name="CurrentDate" localSheetId="16">#REF!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5">#REF!</definedName>
    <definedName name="CurrentDate" localSheetId="7">#REF!</definedName>
    <definedName name="CurrentDate" localSheetId="10">#REF!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B2" i="120" l="1"/>
  <c r="B1" i="120"/>
  <c r="B2" i="119"/>
  <c r="B1" i="119"/>
  <c r="B2" i="118"/>
  <c r="B1" i="118"/>
  <c r="B2" i="117"/>
  <c r="B1" i="117"/>
  <c r="B2" i="116"/>
  <c r="B1" i="116"/>
  <c r="B2" i="115"/>
  <c r="B1" i="115"/>
  <c r="B2" i="114"/>
  <c r="B1" i="114"/>
  <c r="B2" i="113"/>
  <c r="B1" i="113"/>
  <c r="B2" i="112"/>
  <c r="B1" i="112"/>
  <c r="B2" i="111"/>
  <c r="B1" i="111"/>
  <c r="B2" i="97"/>
  <c r="B1" i="97"/>
  <c r="B2" i="95"/>
  <c r="B1" i="95"/>
  <c r="B2" i="92" l="1"/>
  <c r="B1" i="92"/>
  <c r="B2" i="93"/>
  <c r="B1" i="93"/>
  <c r="B2" i="91"/>
  <c r="B1" i="91"/>
  <c r="B2" i="64"/>
  <c r="B1" i="64"/>
  <c r="B2" i="90"/>
  <c r="B1" i="90"/>
  <c r="B2" i="69"/>
  <c r="B1" i="69"/>
  <c r="B2" i="94"/>
  <c r="B1" i="94"/>
  <c r="B2" i="89"/>
  <c r="B1" i="89"/>
  <c r="B2" i="73"/>
  <c r="B1" i="73"/>
  <c r="B2" i="88"/>
  <c r="B1" i="88"/>
  <c r="B2" i="52"/>
  <c r="B1" i="52"/>
  <c r="B2" i="86"/>
  <c r="B1" i="86"/>
  <c r="G38" i="110"/>
  <c r="F38" i="110"/>
  <c r="G17" i="110"/>
  <c r="F17" i="110"/>
  <c r="F14" i="110" s="1"/>
  <c r="G14" i="110"/>
  <c r="G11" i="110"/>
  <c r="F11" i="110"/>
  <c r="G8" i="110"/>
  <c r="F8" i="110"/>
  <c r="B2" i="110"/>
  <c r="B1" i="110"/>
  <c r="G37" i="109"/>
  <c r="F37" i="109"/>
  <c r="F34" i="109"/>
  <c r="G29" i="109"/>
  <c r="F29" i="109"/>
  <c r="F6" i="109"/>
  <c r="G6" i="109"/>
  <c r="B2" i="109"/>
  <c r="B1" i="109"/>
  <c r="B2" i="108"/>
  <c r="B1" i="108"/>
  <c r="G63" i="108"/>
  <c r="F63" i="108"/>
  <c r="G59" i="108"/>
  <c r="F59" i="108"/>
  <c r="F68" i="108"/>
  <c r="G68" i="108"/>
  <c r="G47" i="108"/>
  <c r="F47" i="108"/>
  <c r="G41" i="108"/>
  <c r="F30" i="110" l="1"/>
  <c r="G34" i="109"/>
  <c r="G30" i="110"/>
  <c r="F13" i="109"/>
  <c r="G13" i="109"/>
  <c r="F41" i="108"/>
  <c r="G43" i="109"/>
  <c r="G45" i="109" s="1"/>
  <c r="F43" i="109"/>
  <c r="F45" i="109" s="1"/>
  <c r="G53" i="108"/>
  <c r="G69" i="108" s="1"/>
  <c r="F53" i="108"/>
  <c r="F69" i="108" s="1"/>
  <c r="H7" i="112" l="1"/>
  <c r="C5" i="86" l="1"/>
  <c r="C18" i="115" l="1"/>
  <c r="D15" i="114"/>
  <c r="H7" i="113"/>
  <c r="H8" i="113"/>
  <c r="H9" i="113"/>
  <c r="H10" i="113"/>
  <c r="H11" i="113"/>
  <c r="H12" i="113"/>
  <c r="H13" i="113"/>
  <c r="H14" i="113"/>
  <c r="H15" i="113"/>
  <c r="H16" i="113"/>
  <c r="H17" i="113"/>
  <c r="H18" i="113"/>
  <c r="H19" i="113"/>
  <c r="H20" i="113"/>
  <c r="H21" i="113"/>
  <c r="H22" i="113"/>
  <c r="H23" i="113"/>
  <c r="H24" i="113"/>
  <c r="H25" i="113"/>
  <c r="H26" i="113"/>
  <c r="H27" i="113"/>
  <c r="H28" i="113"/>
  <c r="H29" i="113"/>
  <c r="H30" i="113"/>
  <c r="H31" i="113"/>
  <c r="H32" i="113"/>
  <c r="H33" i="113"/>
  <c r="C34" i="113"/>
  <c r="D34" i="113"/>
  <c r="E34" i="113"/>
  <c r="F34" i="113"/>
  <c r="G34" i="113"/>
  <c r="H8" i="112"/>
  <c r="H9" i="112"/>
  <c r="H10" i="112"/>
  <c r="H11" i="112"/>
  <c r="H12" i="112"/>
  <c r="H13" i="112"/>
  <c r="H14" i="112"/>
  <c r="H15" i="112"/>
  <c r="H16" i="112"/>
  <c r="H17" i="112"/>
  <c r="H18" i="112"/>
  <c r="H19" i="112"/>
  <c r="H20" i="112"/>
  <c r="C21" i="112"/>
  <c r="D21" i="112"/>
  <c r="E21" i="112"/>
  <c r="F21" i="112"/>
  <c r="G21" i="112"/>
  <c r="H22" i="112"/>
  <c r="H23" i="112"/>
  <c r="H8" i="111"/>
  <c r="H9" i="111"/>
  <c r="H10" i="111"/>
  <c r="H11" i="111"/>
  <c r="H12" i="111"/>
  <c r="H13" i="111"/>
  <c r="H14" i="111"/>
  <c r="H15" i="111"/>
  <c r="H16" i="111"/>
  <c r="H17" i="111"/>
  <c r="H18" i="111"/>
  <c r="H19" i="111"/>
  <c r="H20" i="111"/>
  <c r="H21" i="111"/>
  <c r="C22" i="111"/>
  <c r="D22" i="111"/>
  <c r="E22" i="111"/>
  <c r="F22" i="111"/>
  <c r="G22" i="111"/>
  <c r="H21" i="112" l="1"/>
  <c r="C15" i="114"/>
  <c r="H34" i="113"/>
  <c r="H22" i="111"/>
  <c r="C62" i="69"/>
  <c r="C58" i="69"/>
  <c r="C67" i="69" s="1"/>
  <c r="C46" i="69"/>
  <c r="C40" i="69"/>
  <c r="C52" i="69" s="1"/>
  <c r="C29" i="69"/>
  <c r="C26" i="69"/>
  <c r="C23" i="69"/>
  <c r="C18" i="69"/>
  <c r="C14" i="69"/>
  <c r="C6" i="69"/>
  <c r="E8" i="88"/>
  <c r="E16" i="88"/>
  <c r="E20" i="88"/>
  <c r="E25" i="88"/>
  <c r="E28" i="88"/>
  <c r="E31" i="88"/>
  <c r="D8" i="88"/>
  <c r="D37" i="88" s="1"/>
  <c r="D16" i="88"/>
  <c r="D20" i="88"/>
  <c r="D25" i="88"/>
  <c r="D28" i="88"/>
  <c r="D31" i="88"/>
  <c r="C31" i="88"/>
  <c r="C28" i="88"/>
  <c r="C25" i="88"/>
  <c r="C20" i="88"/>
  <c r="C16" i="88"/>
  <c r="C8" i="88"/>
  <c r="C37" i="88" s="1"/>
  <c r="C68" i="69" l="1"/>
  <c r="C35" i="69"/>
  <c r="E37" i="88"/>
  <c r="H43" i="110"/>
  <c r="E43" i="110"/>
  <c r="H42" i="110"/>
  <c r="E42" i="110"/>
  <c r="H41" i="110"/>
  <c r="E41" i="110"/>
  <c r="H40" i="110"/>
  <c r="E40" i="110"/>
  <c r="H39" i="110"/>
  <c r="E39" i="110"/>
  <c r="H38" i="110"/>
  <c r="D38" i="110"/>
  <c r="C38" i="110"/>
  <c r="E38" i="110" s="1"/>
  <c r="H37" i="110"/>
  <c r="E37" i="110"/>
  <c r="H36" i="110"/>
  <c r="E36" i="110"/>
  <c r="H35" i="110"/>
  <c r="E35" i="110"/>
  <c r="H34" i="110"/>
  <c r="E34" i="110"/>
  <c r="H33" i="110"/>
  <c r="E33" i="110"/>
  <c r="H32" i="110"/>
  <c r="E32" i="110"/>
  <c r="H31" i="110"/>
  <c r="E31" i="110"/>
  <c r="H30" i="110"/>
  <c r="D30" i="110"/>
  <c r="C30" i="110"/>
  <c r="E30" i="110" s="1"/>
  <c r="H29" i="110"/>
  <c r="E29" i="110"/>
  <c r="H28" i="110"/>
  <c r="E28" i="110"/>
  <c r="H27" i="110"/>
  <c r="E27" i="110"/>
  <c r="H26" i="110"/>
  <c r="E26" i="110"/>
  <c r="H25" i="110"/>
  <c r="E25" i="110"/>
  <c r="H24" i="110"/>
  <c r="E24" i="110"/>
  <c r="H23" i="110"/>
  <c r="E23" i="110"/>
  <c r="H22" i="110"/>
  <c r="E22" i="110"/>
  <c r="H21" i="110"/>
  <c r="E21" i="110"/>
  <c r="H20" i="110"/>
  <c r="E20" i="110"/>
  <c r="H19" i="110"/>
  <c r="E19" i="110"/>
  <c r="H18" i="110"/>
  <c r="E18" i="110"/>
  <c r="H17" i="110"/>
  <c r="D17" i="110"/>
  <c r="D14" i="110" s="1"/>
  <c r="C17" i="110"/>
  <c r="C14" i="110" s="1"/>
  <c r="E14" i="110" s="1"/>
  <c r="H16" i="110"/>
  <c r="E16" i="110"/>
  <c r="H15" i="110"/>
  <c r="E15" i="110"/>
  <c r="H14" i="110"/>
  <c r="H13" i="110"/>
  <c r="E13" i="110"/>
  <c r="H12" i="110"/>
  <c r="E12" i="110"/>
  <c r="H11" i="110"/>
  <c r="D11" i="110"/>
  <c r="C11" i="110"/>
  <c r="E11" i="110" s="1"/>
  <c r="H10" i="110"/>
  <c r="E10" i="110"/>
  <c r="H9" i="110"/>
  <c r="E9" i="110"/>
  <c r="H8" i="110"/>
  <c r="D8" i="110"/>
  <c r="C8" i="110"/>
  <c r="E8" i="110" s="1"/>
  <c r="H7" i="110"/>
  <c r="E7" i="110"/>
  <c r="H6" i="110"/>
  <c r="E6" i="110"/>
  <c r="H44" i="109"/>
  <c r="E44" i="109"/>
  <c r="H42" i="109"/>
  <c r="E42" i="109"/>
  <c r="H41" i="109"/>
  <c r="E41" i="109"/>
  <c r="H40" i="109"/>
  <c r="E40" i="109"/>
  <c r="H39" i="109"/>
  <c r="E39" i="109"/>
  <c r="H38" i="109"/>
  <c r="E38" i="109"/>
  <c r="H37" i="109"/>
  <c r="D37" i="109"/>
  <c r="C37" i="109"/>
  <c r="E37" i="109" s="1"/>
  <c r="H36" i="109"/>
  <c r="E36" i="109"/>
  <c r="H35" i="109"/>
  <c r="E35" i="109"/>
  <c r="H34" i="109"/>
  <c r="D34" i="109"/>
  <c r="C34" i="109"/>
  <c r="E34" i="109" s="1"/>
  <c r="H33" i="109"/>
  <c r="E33" i="109"/>
  <c r="H32" i="109"/>
  <c r="E32" i="109"/>
  <c r="H31" i="109"/>
  <c r="E31" i="109"/>
  <c r="H30" i="109"/>
  <c r="E30" i="109"/>
  <c r="H29" i="109"/>
  <c r="D29" i="109"/>
  <c r="C29" i="109"/>
  <c r="E29" i="109" s="1"/>
  <c r="H28" i="109"/>
  <c r="E28" i="109"/>
  <c r="H27" i="109"/>
  <c r="E27" i="109"/>
  <c r="H26" i="109"/>
  <c r="E26" i="109"/>
  <c r="H25" i="109"/>
  <c r="E25" i="109"/>
  <c r="H24" i="109"/>
  <c r="E24" i="109"/>
  <c r="H23" i="109"/>
  <c r="E23" i="109"/>
  <c r="H22" i="109"/>
  <c r="E22" i="109"/>
  <c r="H21" i="109"/>
  <c r="E21" i="109"/>
  <c r="H20" i="109"/>
  <c r="E20" i="109"/>
  <c r="H19" i="109"/>
  <c r="E19" i="109"/>
  <c r="H18" i="109"/>
  <c r="E18" i="109"/>
  <c r="H17" i="109"/>
  <c r="E17" i="109"/>
  <c r="H16" i="109"/>
  <c r="E16" i="109"/>
  <c r="H15" i="109"/>
  <c r="E15" i="109"/>
  <c r="H14" i="109"/>
  <c r="E14" i="109"/>
  <c r="H13" i="109"/>
  <c r="D13" i="109"/>
  <c r="C13" i="109"/>
  <c r="E13" i="109" s="1"/>
  <c r="H12" i="109"/>
  <c r="E12" i="109"/>
  <c r="H11" i="109"/>
  <c r="E11" i="109"/>
  <c r="H10" i="109"/>
  <c r="E10" i="109"/>
  <c r="H9" i="109"/>
  <c r="E9" i="109"/>
  <c r="H8" i="109"/>
  <c r="E8" i="109"/>
  <c r="H7" i="109"/>
  <c r="E7" i="109"/>
  <c r="D6" i="109"/>
  <c r="C6" i="109"/>
  <c r="H67" i="108"/>
  <c r="E67" i="108"/>
  <c r="H66" i="108"/>
  <c r="E66" i="108"/>
  <c r="H65" i="108"/>
  <c r="E65" i="108"/>
  <c r="H64" i="108"/>
  <c r="E64" i="108"/>
  <c r="H63" i="108"/>
  <c r="D63" i="108"/>
  <c r="C63" i="108"/>
  <c r="E63" i="108" s="1"/>
  <c r="H62" i="108"/>
  <c r="E62" i="108"/>
  <c r="H61" i="108"/>
  <c r="E61" i="108"/>
  <c r="H60" i="108"/>
  <c r="E60" i="108"/>
  <c r="H59" i="108"/>
  <c r="D59" i="108"/>
  <c r="C59" i="108"/>
  <c r="H58" i="108"/>
  <c r="E58" i="108"/>
  <c r="H57" i="108"/>
  <c r="E57" i="108"/>
  <c r="H56" i="108"/>
  <c r="E56" i="108"/>
  <c r="H55" i="108"/>
  <c r="E55" i="108"/>
  <c r="H52" i="108"/>
  <c r="E52" i="108"/>
  <c r="H51" i="108"/>
  <c r="E51" i="108"/>
  <c r="H50" i="108"/>
  <c r="E50" i="108"/>
  <c r="H49" i="108"/>
  <c r="E49" i="108"/>
  <c r="H48" i="108"/>
  <c r="E48" i="108"/>
  <c r="H47" i="108"/>
  <c r="D47" i="108"/>
  <c r="C47" i="108"/>
  <c r="E47" i="108" s="1"/>
  <c r="H46" i="108"/>
  <c r="E46" i="108"/>
  <c r="H45" i="108"/>
  <c r="E45" i="108"/>
  <c r="H44" i="108"/>
  <c r="E44" i="108"/>
  <c r="H43" i="108"/>
  <c r="E43" i="108"/>
  <c r="H42" i="108"/>
  <c r="E42" i="108"/>
  <c r="H41" i="108"/>
  <c r="D41" i="108"/>
  <c r="C41" i="108"/>
  <c r="H40" i="108"/>
  <c r="E40" i="108"/>
  <c r="H39" i="108"/>
  <c r="E39" i="108"/>
  <c r="H38" i="108"/>
  <c r="E38" i="108"/>
  <c r="H35" i="108"/>
  <c r="E35" i="108"/>
  <c r="H34" i="108"/>
  <c r="E34" i="108"/>
  <c r="H33" i="108"/>
  <c r="E33" i="108"/>
  <c r="H32" i="108"/>
  <c r="E32" i="108"/>
  <c r="H31" i="108"/>
  <c r="E31" i="108"/>
  <c r="G30" i="108"/>
  <c r="F30" i="108"/>
  <c r="H30" i="108" s="1"/>
  <c r="D30" i="108"/>
  <c r="C30" i="108"/>
  <c r="E30" i="108" s="1"/>
  <c r="H29" i="108"/>
  <c r="E29" i="108"/>
  <c r="H28" i="108"/>
  <c r="E28" i="108"/>
  <c r="G27" i="108"/>
  <c r="F27" i="108"/>
  <c r="D27" i="108"/>
  <c r="C27" i="108"/>
  <c r="E27" i="108" s="1"/>
  <c r="H26" i="108"/>
  <c r="E26" i="108"/>
  <c r="H25" i="108"/>
  <c r="E25" i="108"/>
  <c r="G24" i="108"/>
  <c r="F24" i="108"/>
  <c r="D24" i="108"/>
  <c r="C24" i="108"/>
  <c r="E24" i="108" s="1"/>
  <c r="H23" i="108"/>
  <c r="E23" i="108"/>
  <c r="H22" i="108"/>
  <c r="E22" i="108"/>
  <c r="H21" i="108"/>
  <c r="E21" i="108"/>
  <c r="H20" i="108"/>
  <c r="E20" i="108"/>
  <c r="G19" i="108"/>
  <c r="F19" i="108"/>
  <c r="D19" i="108"/>
  <c r="C19" i="108"/>
  <c r="E19" i="108" s="1"/>
  <c r="H18" i="108"/>
  <c r="E18" i="108"/>
  <c r="H17" i="108"/>
  <c r="E17" i="108"/>
  <c r="H16" i="108"/>
  <c r="E16" i="108"/>
  <c r="G15" i="108"/>
  <c r="F15" i="108"/>
  <c r="H15" i="108" s="1"/>
  <c r="D15" i="108"/>
  <c r="C15" i="108"/>
  <c r="E15" i="108" s="1"/>
  <c r="H14" i="108"/>
  <c r="E14" i="108"/>
  <c r="H13" i="108"/>
  <c r="E13" i="108"/>
  <c r="H12" i="108"/>
  <c r="E12" i="108"/>
  <c r="H11" i="108"/>
  <c r="E11" i="108"/>
  <c r="H10" i="108"/>
  <c r="E10" i="108"/>
  <c r="H9" i="108"/>
  <c r="E9" i="108"/>
  <c r="H8" i="108"/>
  <c r="E8" i="108"/>
  <c r="G7" i="108"/>
  <c r="F7" i="108"/>
  <c r="H7" i="108" s="1"/>
  <c r="D7" i="108"/>
  <c r="C7" i="108"/>
  <c r="H24" i="108" l="1"/>
  <c r="C68" i="108"/>
  <c r="C43" i="109"/>
  <c r="C45" i="109" s="1"/>
  <c r="H27" i="108"/>
  <c r="D68" i="108"/>
  <c r="H19" i="108"/>
  <c r="E6" i="109"/>
  <c r="H69" i="108"/>
  <c r="E59" i="108"/>
  <c r="C53" i="108"/>
  <c r="C69" i="108" s="1"/>
  <c r="D53" i="108"/>
  <c r="D69" i="108" s="1"/>
  <c r="G36" i="108"/>
  <c r="F36" i="108"/>
  <c r="D36" i="108"/>
  <c r="C36" i="108"/>
  <c r="E36" i="108" s="1"/>
  <c r="E7" i="108"/>
  <c r="E17" i="110"/>
  <c r="H43" i="109"/>
  <c r="H45" i="109"/>
  <c r="H6" i="109"/>
  <c r="D43" i="109"/>
  <c r="D45" i="109" s="1"/>
  <c r="H68" i="108"/>
  <c r="E41" i="108"/>
  <c r="H53" i="108"/>
  <c r="E68" i="108" l="1"/>
  <c r="E53" i="108"/>
  <c r="H36" i="108"/>
  <c r="E43" i="109"/>
  <c r="E45" i="109"/>
  <c r="E69" i="108"/>
  <c r="G24" i="97" l="1"/>
  <c r="G37" i="97" s="1"/>
  <c r="F24" i="97"/>
  <c r="E24" i="97"/>
  <c r="D24" i="97"/>
  <c r="C24" i="97"/>
  <c r="G14" i="97"/>
  <c r="F14" i="97"/>
  <c r="E14" i="97"/>
  <c r="D14" i="97"/>
  <c r="C14" i="97"/>
  <c r="G11" i="97"/>
  <c r="F11" i="97"/>
  <c r="E11" i="97"/>
  <c r="D11" i="97"/>
  <c r="C11" i="97"/>
  <c r="G8" i="97"/>
  <c r="F8" i="97"/>
  <c r="E8" i="97"/>
  <c r="D8" i="97"/>
  <c r="C8" i="97"/>
  <c r="G21" i="97" l="1"/>
  <c r="G39" i="97" s="1"/>
  <c r="G5" i="86"/>
  <c r="F5" i="86"/>
  <c r="E5" i="86"/>
  <c r="D5" i="86"/>
  <c r="G5" i="84"/>
  <c r="L5" i="84" s="1"/>
  <c r="F5" i="84"/>
  <c r="K5" i="84" s="1"/>
  <c r="E5" i="84"/>
  <c r="J5" i="84" s="1"/>
  <c r="D5" i="84"/>
  <c r="I5" i="84" s="1"/>
  <c r="C5" i="84"/>
  <c r="E6" i="86" l="1"/>
  <c r="E13" i="86" s="1"/>
  <c r="F6" i="86"/>
  <c r="F13" i="86" s="1"/>
  <c r="G6" i="86"/>
  <c r="G13" i="86" s="1"/>
  <c r="C21" i="94" l="1"/>
  <c r="C20" i="94"/>
  <c r="C19" i="94"/>
  <c r="C30" i="95" l="1"/>
  <c r="C26" i="95"/>
  <c r="C18" i="95"/>
  <c r="C8" i="95"/>
  <c r="C36" i="95" l="1"/>
  <c r="C38" i="95" s="1"/>
  <c r="D6" i="86"/>
  <c r="D13" i="86"/>
  <c r="C6" i="86" l="1"/>
  <c r="C13" i="86" s="1"/>
  <c r="D19" i="94" l="1"/>
  <c r="D8" i="94"/>
  <c r="D9" i="94"/>
  <c r="D11" i="94"/>
  <c r="D13" i="94"/>
  <c r="D15" i="94"/>
  <c r="D16" i="94"/>
  <c r="D17" i="94"/>
  <c r="D20" i="94"/>
  <c r="D21" i="94"/>
  <c r="D7" i="94"/>
  <c r="D12" i="94"/>
  <c r="N20" i="92"/>
  <c r="N19" i="92"/>
  <c r="E19" i="92"/>
  <c r="N18" i="92"/>
  <c r="E18" i="92"/>
  <c r="N17" i="92"/>
  <c r="E17" i="92"/>
  <c r="E14" i="92" s="1"/>
  <c r="N16" i="92"/>
  <c r="E16" i="92"/>
  <c r="N15" i="92"/>
  <c r="E15" i="92"/>
  <c r="M14" i="92"/>
  <c r="L14" i="92"/>
  <c r="K14" i="92"/>
  <c r="J14" i="92"/>
  <c r="I14" i="92"/>
  <c r="H14" i="92"/>
  <c r="G14" i="92"/>
  <c r="F14" i="92"/>
  <c r="C14" i="92"/>
  <c r="N13" i="92"/>
  <c r="N12" i="92"/>
  <c r="E12" i="92"/>
  <c r="N11" i="92"/>
  <c r="E11" i="92"/>
  <c r="N10" i="92"/>
  <c r="E10" i="92"/>
  <c r="E7" i="92" s="1"/>
  <c r="N9" i="92"/>
  <c r="E9" i="92"/>
  <c r="N8" i="92"/>
  <c r="E8" i="92"/>
  <c r="M7" i="92"/>
  <c r="M21" i="92" s="1"/>
  <c r="L7" i="92"/>
  <c r="L21" i="92" s="1"/>
  <c r="K7" i="92"/>
  <c r="K21" i="92" s="1"/>
  <c r="J7" i="92"/>
  <c r="J21" i="92" s="1"/>
  <c r="I7" i="92"/>
  <c r="I21" i="92" s="1"/>
  <c r="H7" i="92"/>
  <c r="H21" i="92" s="1"/>
  <c r="G7" i="92"/>
  <c r="G21" i="92" s="1"/>
  <c r="F7" i="92"/>
  <c r="C7" i="92"/>
  <c r="F21" i="92" l="1"/>
  <c r="N14" i="92"/>
  <c r="N7" i="92"/>
  <c r="C21" i="92"/>
  <c r="E21" i="92"/>
  <c r="S21" i="90"/>
  <c r="S20" i="90"/>
  <c r="S19" i="90"/>
  <c r="S18" i="90"/>
  <c r="S17" i="90"/>
  <c r="S16" i="90"/>
  <c r="S15" i="90"/>
  <c r="S14" i="90"/>
  <c r="S13" i="90"/>
  <c r="S12" i="90"/>
  <c r="S11" i="90"/>
  <c r="S10" i="90"/>
  <c r="S9" i="90"/>
  <c r="S8" i="90"/>
  <c r="N21" i="92" l="1"/>
  <c r="T21" i="64"/>
  <c r="U21" i="64"/>
  <c r="S21" i="64"/>
  <c r="C21" i="64"/>
  <c r="G22" i="91"/>
  <c r="F22" i="91"/>
  <c r="E22" i="91"/>
  <c r="D22" i="91"/>
  <c r="C22" i="91"/>
  <c r="H22" i="91" s="1"/>
  <c r="H21" i="91"/>
  <c r="H19" i="91"/>
  <c r="H18" i="91"/>
  <c r="H17" i="91"/>
  <c r="H16" i="91"/>
  <c r="H15" i="91"/>
  <c r="H14" i="91"/>
  <c r="H13" i="91"/>
  <c r="H10" i="91"/>
  <c r="H8" i="91"/>
  <c r="K22" i="90" l="1"/>
  <c r="L22" i="90"/>
  <c r="M22" i="90"/>
  <c r="N22" i="90"/>
  <c r="O22" i="90"/>
  <c r="P22" i="90"/>
  <c r="Q22" i="90"/>
  <c r="R22" i="90"/>
  <c r="S22" i="90"/>
  <c r="C5" i="73" l="1"/>
  <c r="C22" i="90" l="1"/>
  <c r="C12" i="89"/>
  <c r="C6" i="89"/>
  <c r="D22" i="90" l="1"/>
  <c r="E22" i="90"/>
  <c r="F22" i="90"/>
  <c r="G22" i="90"/>
  <c r="H22" i="90"/>
  <c r="I22" i="90"/>
  <c r="J22" i="90"/>
  <c r="C29" i="89"/>
  <c r="C32" i="89"/>
  <c r="C31" i="89" s="1"/>
  <c r="C36" i="89"/>
  <c r="C44" i="89"/>
  <c r="C48" i="89"/>
  <c r="C42" i="89" l="1"/>
  <c r="C8" i="73"/>
  <c r="C13" i="73" s="1"/>
  <c r="C53"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<sst xmlns="http://schemas.openxmlformats.org/spreadsheetml/2006/main" count="1201" uniqueCount="743">
  <si>
    <t>a</t>
  </si>
  <si>
    <t>b</t>
  </si>
  <si>
    <t>c</t>
  </si>
  <si>
    <t>d</t>
  </si>
  <si>
    <t>e</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</si>
  <si>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</si>
  <si>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</si>
  <si>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</si>
  <si>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</si>
  <si>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</si>
  <si>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</si>
  <si>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</si>
  <si>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</si>
  <si>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</si>
  <si>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</si>
  <si>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</si>
  <si>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</si>
  <si>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</si>
  <si>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</si>
  <si>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</si>
  <si>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</si>
  <si>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</si>
  <si>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</si>
  <si>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</si>
  <si>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</si>
  <si>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</si>
  <si>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</si>
  <si>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</si>
  <si>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</si>
  <si>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</si>
  <si>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</si>
  <si>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</si>
  <si>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 xml:space="preserve">GEL </t>
  </si>
  <si>
    <t xml:space="preserve">FX  </t>
  </si>
  <si>
    <t xml:space="preserve">Total </t>
  </si>
  <si>
    <t>in Lari</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</si>
  <si>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</si>
  <si>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</si>
  <si>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</si>
  <si>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</si>
  <si>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</si>
  <si>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</si>
  <si>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</si>
  <si>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</si>
  <si>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</si>
  <si>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</si>
  <si>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</si>
  <si>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</si>
  <si>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provisioning rules used for capital adequacy purposes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</si>
  <si>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</si>
  <si>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</si>
  <si>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</si>
  <si>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</si>
  <si>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</si>
  <si>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</si>
  <si>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</si>
  <si>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</si>
  <si>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</si>
  <si>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</si>
  <si>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</si>
  <si>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</si>
  <si>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</si>
  <si>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</si>
  <si>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</si>
  <si>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</si>
  <si>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</si>
  <si>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</si>
  <si>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</si>
  <si>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</si>
  <si>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</si>
  <si>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</si>
  <si>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</si>
  <si>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</si>
  <si>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</si>
  <si>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</si>
  <si>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</si>
  <si>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</si>
  <si>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</si>
  <si>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</si>
  <si>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</si>
  <si>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</si>
  <si>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</si>
  <si>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</si>
  <si>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</si>
  <si>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</si>
  <si>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</si>
  <si>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</si>
  <si>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</si>
  <si>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</si>
  <si>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</si>
  <si>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Based on Basel III framework</t>
  </si>
  <si>
    <t>Tier 1</t>
  </si>
  <si>
    <t>Regulatory capital (amounts, GEL)</t>
  </si>
  <si>
    <t>Key metrics</t>
  </si>
  <si>
    <t>Table 1</t>
  </si>
  <si>
    <t>Off-balance sheet items</t>
  </si>
  <si>
    <t xml:space="preserve">       Including: amounts below the thresholds for deduction (subject to 250% risk weight)</t>
  </si>
  <si>
    <t>Table 5</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</si>
  <si>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</si>
  <si>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</si>
  <si>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</si>
  <si>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</si>
  <si>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</si>
  <si>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</si>
  <si>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</si>
  <si>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</si>
  <si>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</si>
  <si>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</si>
  <si>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</si>
  <si>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</si>
  <si>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</si>
  <si>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</si>
  <si>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</si>
  <si>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</si>
  <si>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</si>
  <si>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</si>
  <si>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</si>
  <si>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</si>
  <si>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</si>
  <si>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</si>
  <si>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</si>
  <si>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</si>
  <si>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</si>
  <si>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</si>
  <si>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</si>
  <si>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</si>
  <si>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</si>
  <si>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</si>
  <si>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</si>
  <si>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</si>
  <si>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</si>
  <si>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</si>
  <si>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</si>
  <si>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</si>
  <si>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</si>
  <si>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</si>
  <si>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</si>
  <si>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</si>
  <si>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</si>
  <si>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</si>
  <si>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</si>
  <si>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</si>
  <si>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</si>
  <si>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</si>
  <si>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</si>
  <si>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</si>
  <si>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</si>
  <si>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</si>
  <si>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</si>
  <si>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</si>
  <si>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</si>
  <si>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</si>
  <si>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</si>
  <si>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</si>
  <si>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</si>
  <si>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</si>
  <si>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</si>
  <si>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</si>
  <si>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</si>
  <si>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</si>
  <si>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</si>
  <si>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</si>
  <si>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</si>
  <si>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</si>
  <si>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Information about supervisory board, directorate, beneficiary owners and shareholders</t>
  </si>
  <si>
    <t>Claims or contingent claims on public sector entities</t>
  </si>
  <si>
    <t>Claims or contingent claims on  public sector entities</t>
  </si>
  <si>
    <t xml:space="preserve">Return on Average Assets (ROAA) </t>
  </si>
  <si>
    <t xml:space="preserve">Return on Average Equity (ROAE) </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</si>
  <si>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</si>
  <si>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</si>
  <si>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</si>
  <si>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</si>
  <si>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</si>
  <si>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</si>
  <si>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</si>
  <si>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</si>
  <si>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</si>
  <si>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</si>
  <si>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</si>
  <si>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</si>
  <si>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</si>
  <si>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</si>
  <si>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</si>
  <si>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</si>
  <si>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</si>
  <si>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</si>
  <si>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</si>
  <si>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</si>
  <si>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</si>
  <si>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</si>
  <si>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</si>
  <si>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</si>
  <si>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</si>
  <si>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Guarantees</t>
  </si>
  <si>
    <t>Letters of credit Issued</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</si>
  <si>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</si>
  <si>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</si>
  <si>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</si>
  <si>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</si>
  <si>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</si>
  <si>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</si>
  <si>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</si>
  <si>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</si>
  <si>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</si>
  <si>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</si>
  <si>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</si>
  <si>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</si>
  <si>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</si>
  <si>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</si>
  <si>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</si>
  <si>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</si>
  <si>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</si>
  <si>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</si>
  <si>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</si>
  <si>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Nominal values of off-balance sheet items subject to credit risk weighting</t>
  </si>
  <si>
    <t>Nominal values of off-balance sheet items subject to counterparty credit risk weighting</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</si>
  <si>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</si>
  <si>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</si>
  <si>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</si>
  <si>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</si>
  <si>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</si>
  <si>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</si>
  <si>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</si>
  <si>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</si>
  <si>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</si>
  <si>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</si>
  <si>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</si>
  <si>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</si>
  <si>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</si>
  <si>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</si>
  <si>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</si>
  <si>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</si>
  <si>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</si>
  <si>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</si>
  <si>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</si>
  <si>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</si>
  <si>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</si>
  <si>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</si>
  <si>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</si>
  <si>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</si>
  <si>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</si>
  <si>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</si>
  <si>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</si>
  <si>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</si>
  <si>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</si>
  <si>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</si>
  <si>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</si>
  <si>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</si>
  <si>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</si>
  <si>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</si>
  <si>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</si>
  <si>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</si>
  <si>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</si>
  <si>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</si>
  <si>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</si>
  <si>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</si>
  <si>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</si>
  <si>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</si>
  <si>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</si>
  <si>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</si>
  <si>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</si>
  <si>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</si>
  <si>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</si>
  <si>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</si>
  <si>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</si>
  <si>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</si>
  <si>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</si>
  <si>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</si>
  <si>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</si>
  <si>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</si>
  <si>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</si>
  <si>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</si>
  <si>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1.1</t>
  </si>
  <si>
    <t>1.2</t>
  </si>
  <si>
    <t>1.3</t>
  </si>
  <si>
    <t>2</t>
  </si>
  <si>
    <t>2.1</t>
  </si>
  <si>
    <t>2.2</t>
  </si>
  <si>
    <t>2.3</t>
  </si>
  <si>
    <t>3</t>
  </si>
  <si>
    <t>6</t>
  </si>
  <si>
    <t>Table 9.1</t>
  </si>
  <si>
    <t>Capital Adequacy Requirements</t>
  </si>
  <si>
    <t>Ratios</t>
  </si>
  <si>
    <t>Amounts (GEL)</t>
  </si>
  <si>
    <t>Minimum Requirements</t>
  </si>
  <si>
    <t>Pillar 1 Requirements</t>
  </si>
  <si>
    <t>Minimum CET1 Requirement</t>
  </si>
  <si>
    <t>Minimum Tier 1 Requirement</t>
  </si>
  <si>
    <t>Minimum Regulatory Capital Requirement</t>
  </si>
  <si>
    <t>Combined Buffer</t>
  </si>
  <si>
    <t>Countercyclical Buffer</t>
  </si>
  <si>
    <t>Systemic Risk Buffer</t>
  </si>
  <si>
    <t>CET1</t>
  </si>
  <si>
    <t>Total regulatory Capital</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</si>
  <si>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</si>
  <si>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</si>
  <si>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CET1 Pillar 2 Requirement</t>
  </si>
  <si>
    <t>Tier 1 Pillar2 Requirement</t>
  </si>
  <si>
    <t>Regulatory capital Pillar 2 Requirement</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</si>
  <si>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</si>
  <si>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</si>
  <si>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</si>
  <si>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</si>
  <si>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value according to NBG's methodology* (with limits)</t>
  </si>
  <si>
    <t>Total unweighted value (daily average)</t>
  </si>
  <si>
    <t>Total weighted values according to NBG's methodology* (daily average)</t>
  </si>
  <si>
    <t>Total weighted values according to Basel methodology (daily average)</t>
  </si>
  <si>
    <t>Table 15.1</t>
  </si>
  <si>
    <t>Leverage Ratio</t>
  </si>
  <si>
    <t>On-balance sheet exposures (excluding derivatives and SFTs)</t>
  </si>
  <si>
    <t>(Asset amounts deducted in determining Tier 1 capital)</t>
  </si>
  <si>
    <t>Total on-balance sheet exposures (excluding derivatives, SFTs and fiduciary assets) (sum of lines 1 and 2)</t>
  </si>
  <si>
    <t>Derivative exposures</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</si>
  <si>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</si>
  <si>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</si>
  <si>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</si>
  <si>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</si>
  <si>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</si>
  <si>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</si>
  <si>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</si>
  <si>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 (sum of lines 4 to 10)</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</si>
  <si>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</si>
  <si>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</si>
  <si>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</si>
  <si>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</si>
  <si>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</si>
  <si>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</si>
  <si>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</si>
  <si>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</si>
  <si>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</si>
  <si>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 (sum of lines 12 to 15a)</t>
  </si>
  <si>
    <t>Other off-balance sheet exposures</t>
  </si>
  <si>
    <t>Off-balance sheet exposures at gross notional amount</t>
  </si>
  <si>
    <t>(Adjustments for conversion to credit equivalent amounts)</t>
  </si>
  <si>
    <t>Other off-balance sheet exposures (sum of lines 17 to 18)</t>
  </si>
  <si>
    <t>Exempted exposures in accordance with CRR Article 429 (7) and (14) (on and off balance sheet)</t>
  </si>
  <si>
    <t>EU-19a</t>
  </si>
  <si>
    <t xml:space="preserve">(Exemption of intragroup exposures (solo basis) in accordance with Article 429(7) of Regulation (EU) No 575/2013 (on and off balance sheet)) </t>
  </si>
  <si>
    <t>EU-19b</t>
  </si>
  <si>
    <t>(Exposures exempted in accordance with Article 429 (14) of Regulation (EU) No 575/2013 (on and off balance sheet))</t>
  </si>
  <si>
    <t>Tier 1 capital</t>
  </si>
  <si>
    <t>Total leverage ratio exposures (sum of lines 3, 11, 16, 19, EU-19a and EU-19b)</t>
  </si>
  <si>
    <t>Leverage ratio</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</si>
  <si>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</si>
  <si>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</si>
  <si>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</si>
  <si>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</si>
  <si>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</si>
  <si>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Total Requirements</t>
  </si>
  <si>
    <t>Pillar 2 Requirements</t>
  </si>
  <si>
    <t>Based on Basel III framework *</t>
  </si>
  <si>
    <t>Capital Conservation Buffer *</t>
  </si>
  <si>
    <t>Balance sheet items *</t>
  </si>
  <si>
    <t>Effect of other adjustments *</t>
  </si>
  <si>
    <t>On-balance sheet items (excluding derivatives, SFTs and fiduciary assets, but including collateral) *</t>
  </si>
  <si>
    <t>CET1 capital</t>
  </si>
  <si>
    <t>Tier1 capital</t>
  </si>
  <si>
    <t>Regulatory capital total requirement</t>
  </si>
  <si>
    <t>CET1 capital total requirement</t>
  </si>
  <si>
    <t>Tier1 capital total requirement</t>
  </si>
  <si>
    <t>Total Risk Weighted Assets (Total RWA) (Based on Basel III framework)</t>
  </si>
  <si>
    <t>Total Risk Weighted Assets (amounts, GEL)</t>
  </si>
  <si>
    <t>Capital Adequacy Ratios</t>
  </si>
  <si>
    <t>Independence status</t>
  </si>
  <si>
    <t>Position/Subordinated business units</t>
  </si>
  <si>
    <t>Net Stable Funding Ratio</t>
  </si>
  <si>
    <t>Unweighted value by residual maturity</t>
  </si>
  <si>
    <t>Weighted value</t>
  </si>
  <si>
    <t>No maturity</t>
  </si>
  <si>
    <t>&lt; 6 month</t>
  </si>
  <si>
    <t>6 month to &lt;1yr</t>
  </si>
  <si>
    <t>&gt;= 1 yr</t>
  </si>
  <si>
    <t>Available stable funding</t>
  </si>
  <si>
    <t>Capital:</t>
  </si>
  <si>
    <t xml:space="preserve">Regulatory capital </t>
  </si>
  <si>
    <t>Other non-redeemable capital instruments and liabilities with remaining maturity more than 1 year</t>
  </si>
  <si>
    <t>Redeemable retail deposits or non-redeemable retail deposits with residual maturity of less than one year</t>
  </si>
  <si>
    <t xml:space="preserve">Residents' deposits </t>
  </si>
  <si>
    <t xml:space="preserve">Non-residents' deposits </t>
  </si>
  <si>
    <t>Wholesale funding</t>
  </si>
  <si>
    <t>Redeemable funding or non-redeemable funding with residual maturity of less than one year, provided by the government or enterprises controlled by the government, international financial institutions and legal entities, excluding representatives of financial sector</t>
  </si>
  <si>
    <t>Redeemable funding or non-redeemable funding with residual maturity of less than one year, provided by the central banks and other financial institutions</t>
  </si>
  <si>
    <t>Liabilities with matching interdependent assets</t>
  </si>
  <si>
    <t>Other liabilities:</t>
  </si>
  <si>
    <t>Liabilities related to derivatives</t>
  </si>
  <si>
    <t>All other liabilities and equity not included in the above categories</t>
  </si>
  <si>
    <t>Total available stable funding</t>
  </si>
  <si>
    <t>Required stable funding</t>
  </si>
  <si>
    <t>Total high-quality liquid assets (HQLA)</t>
  </si>
  <si>
    <t>Performing loans and securities:</t>
  </si>
  <si>
    <t xml:space="preserve">Loans and deposits to financial institutions secured by Level 1 HQLA </t>
  </si>
  <si>
    <t xml:space="preserve">Loans and deposits to financial institutions secured by non-Level 1 HQLA and unsecured performing loans to financial institutions </t>
  </si>
  <si>
    <t xml:space="preserve">Loans to non-financial institutions and retail customers, of which: </t>
  </si>
  <si>
    <t>With a risk weight of less than or equal to 35%</t>
  </si>
  <si>
    <t>Residential mortgages, of which:</t>
  </si>
  <si>
    <t>Securities that do not qualify as HQLA</t>
  </si>
  <si>
    <t xml:space="preserve">Assets with matching interdependent liabilities </t>
  </si>
  <si>
    <t xml:space="preserve">Other assets: </t>
  </si>
  <si>
    <t>Assets related to derivatives</t>
  </si>
  <si>
    <t xml:space="preserve">All other assets not included in the above categories </t>
  </si>
  <si>
    <t xml:space="preserve">Off-balance sheet items </t>
  </si>
  <si>
    <t>Total required stable funding</t>
  </si>
  <si>
    <t>Net stable funding ratio</t>
  </si>
  <si>
    <t>*Items to be reported in the ‘no maturity’ time bucket do not have a stated maturity. These may include, but are not limited to, items such as capital with perpetual maturity, current/demand deposits, etc.</t>
  </si>
  <si>
    <t>Table 16</t>
  </si>
  <si>
    <t>Net stable funding ratio (%)</t>
  </si>
  <si>
    <t>Exposures distributed by residual maturity and Risk Classes</t>
  </si>
  <si>
    <t>Loans, corporate debt securities and Off-balance-sheet items distributed by type of collateral</t>
  </si>
  <si>
    <t>Table 17</t>
  </si>
  <si>
    <t xml:space="preserve">                                                                                                                         Distribution by residual maturity                                                            
Risk classes</t>
  </si>
  <si>
    <t>Exposures of On-Balance Items</t>
  </si>
  <si>
    <t xml:space="preserve">On demand </t>
  </si>
  <si>
    <t>≤ 1 year</t>
  </si>
  <si>
    <t xml:space="preserve">&gt; 1 year ≤ 5 year </t>
  </si>
  <si>
    <t>&gt; 5 year</t>
  </si>
  <si>
    <t xml:space="preserve">No stated maturity </t>
  </si>
  <si>
    <t>Table 18</t>
  </si>
  <si>
    <t xml:space="preserve">                                                                                                                                      On Balance Assets                                                                                                                   
                                                                                                                                                                                                                                                                                                            Risk classes</t>
  </si>
  <si>
    <t xml:space="preserve">Gross carrying values </t>
  </si>
  <si>
    <t>General Reserve</t>
  </si>
  <si>
    <t>Accumulated write-off, during the reporting period</t>
  </si>
  <si>
    <t>Of which: Loans and other Assets - Non-Performing</t>
  </si>
  <si>
    <t>Of which: Loans and other Assets - other than Non-Performing</t>
  </si>
  <si>
    <t>Past due items*</t>
  </si>
  <si>
    <t xml:space="preserve"> Of which: loans</t>
  </si>
  <si>
    <t xml:space="preserve"> Of which: securities</t>
  </si>
  <si>
    <t>Table 19</t>
  </si>
  <si>
    <t>Financial Institutions</t>
  </si>
  <si>
    <t>Pawn-shops</t>
  </si>
  <si>
    <t>Real Estate Management</t>
  </si>
  <si>
    <t>Construction Companies</t>
  </si>
  <si>
    <t>Production and Trade of Construction Materials</t>
  </si>
  <si>
    <t>Trade of Consumer Foods and Goods</t>
  </si>
  <si>
    <t>Production of Consumer Foods and Goods</t>
  </si>
  <si>
    <t>Production and Trade of Durable Goods</t>
  </si>
  <si>
    <t>Production and Trade of Clothes, Shoes and Textiles</t>
  </si>
  <si>
    <t>Trade (Other)</t>
  </si>
  <si>
    <t>Other Production</t>
  </si>
  <si>
    <t>Hotels, Tourism</t>
  </si>
  <si>
    <t>Restaurants</t>
  </si>
  <si>
    <t>Industry</t>
  </si>
  <si>
    <t>Energy</t>
  </si>
  <si>
    <t>Auto Dealers</t>
  </si>
  <si>
    <t>Pharmacy</t>
  </si>
  <si>
    <t>Telecommunication</t>
  </si>
  <si>
    <t>Service</t>
  </si>
  <si>
    <t xml:space="preserve">Other </t>
  </si>
  <si>
    <t>Other assets</t>
  </si>
  <si>
    <t>Table 20</t>
  </si>
  <si>
    <t>Opening balance</t>
  </si>
  <si>
    <t>As a result of write-off of assets</t>
  </si>
  <si>
    <t>Closing balance</t>
  </si>
  <si>
    <t>Table 21</t>
  </si>
  <si>
    <t>Gross carrying value of Non-performing Loans</t>
  </si>
  <si>
    <t>Net accumulated recoveries related to decrease of Non-performing loans</t>
  </si>
  <si>
    <t>Inflows to non-performing portfolios</t>
  </si>
  <si>
    <t>Outflows from non-performing portfolios</t>
  </si>
  <si>
    <t>Outflow due to loan repayment, partial or total</t>
  </si>
  <si>
    <t>Outflow due to taking possession of collateral</t>
  </si>
  <si>
    <t>Outflow due to sale of portfolios</t>
  </si>
  <si>
    <t>Outflows due to write-offs</t>
  </si>
  <si>
    <t>Outflow due to other situations</t>
  </si>
  <si>
    <t>Table 22</t>
  </si>
  <si>
    <t xml:space="preserve"> Gross carrying value of loans and Debt securities, nominal value of Off-balance-sheet items</t>
  </si>
  <si>
    <t>Past due ≤ 30 days</t>
  </si>
  <si>
    <t>Loans</t>
  </si>
  <si>
    <t>Central banks</t>
  </si>
  <si>
    <t>General governments</t>
  </si>
  <si>
    <t>Credit institutions</t>
  </si>
  <si>
    <t>Other financial corporations</t>
  </si>
  <si>
    <t>Non-financial corporations</t>
  </si>
  <si>
    <t>Households</t>
  </si>
  <si>
    <t>Debt Securities</t>
  </si>
  <si>
    <t>Off-balance-sheet itmes</t>
  </si>
  <si>
    <t>Table 23</t>
  </si>
  <si>
    <t>Secured Loans</t>
  </si>
  <si>
    <t>Loans Secured by Immovable property</t>
  </si>
  <si>
    <t>1.1.1.1</t>
  </si>
  <si>
    <t>LTV ≤70%</t>
  </si>
  <si>
    <t>1.1.1.2</t>
  </si>
  <si>
    <t>LTV &gt;70% ≤85%</t>
  </si>
  <si>
    <t>1.1.1.3</t>
  </si>
  <si>
    <t>LTV &gt;85% ≤100%</t>
  </si>
  <si>
    <t>1.1.1.4</t>
  </si>
  <si>
    <t>LTV &gt;100%</t>
  </si>
  <si>
    <t>1.3.1</t>
  </si>
  <si>
    <t>Of which value capped at the Loan value</t>
  </si>
  <si>
    <t>1.3.1.1</t>
  </si>
  <si>
    <t>Of which immovable property</t>
  </si>
  <si>
    <t>1.3.2</t>
  </si>
  <si>
    <t>Of which value above the cap</t>
  </si>
  <si>
    <t>1.3.2.1</t>
  </si>
  <si>
    <t>Loans secured by the state and state institutions</t>
  </si>
  <si>
    <t>Loans secured by bank and /or financial institutions</t>
  </si>
  <si>
    <t>Table 24</t>
  </si>
  <si>
    <t>Gross carrying value</t>
  </si>
  <si>
    <t>Table 25</t>
  </si>
  <si>
    <t>Secured by deposit</t>
  </si>
  <si>
    <t>Secured by the state and state institutions</t>
  </si>
  <si>
    <t>Secured by bank and /or financial institutions</t>
  </si>
  <si>
    <t>Secured by gold / gold jewelry</t>
  </si>
  <si>
    <t>Secured by Immovable property</t>
  </si>
  <si>
    <t>Secured by shares / stocks and other securities</t>
  </si>
  <si>
    <t>Secured by other collateral</t>
  </si>
  <si>
    <t>Secured by another third party guarantee</t>
  </si>
  <si>
    <t>Unsecured Amount</t>
  </si>
  <si>
    <t>Corporate debt securities</t>
  </si>
  <si>
    <t xml:space="preserve"> Of which: Non-Performing Loans</t>
  </si>
  <si>
    <t xml:space="preserve"> Of which: Non-Performing Corporate debt securities</t>
  </si>
  <si>
    <t xml:space="preserve"> Of which: Non-Performing Off-balance-sheet itmes</t>
  </si>
  <si>
    <t>Past due items* - Past due items will be filled  in paragraph 10 and also will be redistributed to the classes in which they were recorded before they were classified as "Past due tems". An overdue loan line is not included in the formula for eliminating double counting.</t>
  </si>
  <si>
    <t xml:space="preserve">                                                                                                     Loans
                                                                                                                                                                                                             Sector of repayment source</t>
  </si>
  <si>
    <t>Off-balance-sheet items</t>
  </si>
  <si>
    <t>Assets on which the Sector of repayment source is not accounted for</t>
  </si>
  <si>
    <t>State, state organizations</t>
  </si>
  <si>
    <t>Construction Development, Real Estate Development and other Land Loans</t>
  </si>
  <si>
    <t>Agriculture</t>
  </si>
  <si>
    <t>HealthCare</t>
  </si>
  <si>
    <t>Oil Importers,Filling stationas,gas stations and Retailers</t>
  </si>
  <si>
    <t>As a result of classification of assets as a low quality</t>
  </si>
  <si>
    <t>As a result of classification of assets as a high quality</t>
  </si>
  <si>
    <t>As a result of the origination of the new assets</t>
  </si>
  <si>
    <t>Changes in the stock of non-performing loans over the period</t>
  </si>
  <si>
    <t>Value of Pledged collateral</t>
  </si>
  <si>
    <t>Table 26</t>
  </si>
  <si>
    <t>Retail Products</t>
  </si>
  <si>
    <t>Number of Loans</t>
  </si>
  <si>
    <t>Student loans</t>
  </si>
  <si>
    <t>Mortgages</t>
  </si>
  <si>
    <t>Credit Cards</t>
  </si>
  <si>
    <t>Overdrafts</t>
  </si>
  <si>
    <t>Momental Installments</t>
  </si>
  <si>
    <t>Pay Day Loans</t>
  </si>
  <si>
    <t>Consumer Loans</t>
  </si>
  <si>
    <t>Auto loans</t>
  </si>
  <si>
    <t>Retail Pawnshop loans</t>
  </si>
  <si>
    <t>Mortgages - For Real Estate Renovation</t>
  </si>
  <si>
    <t>Mortgages - Purchase of completed real estate</t>
  </si>
  <si>
    <t>Total Retail Products</t>
  </si>
  <si>
    <t>Mortgages - Construction, the purchase of real estate under construction</t>
  </si>
  <si>
    <t>Weighted average nominal interest rate on quarterly disbursed loans</t>
  </si>
  <si>
    <t>Weighted average effective interest rate on quarterly disbursed loans</t>
  </si>
  <si>
    <t>Weighted average maturity of loans according to the remaining maturity (months)</t>
  </si>
  <si>
    <t>Between them: Loans issued on the basis of income from a pension or other state social disbursement</t>
  </si>
  <si>
    <t>Gross carrying value of Loans</t>
  </si>
  <si>
    <t>Weighted average nominal interest rate (on Gross carrying value of Loans)</t>
  </si>
  <si>
    <t>General and Qualitative information on Retail Products</t>
  </si>
  <si>
    <t>Other deductions</t>
  </si>
  <si>
    <t>Differences between values per standardized balance sheet used for regulatory reporting purposes and the exposure amounts used for capital adequacy calculation purposes</t>
  </si>
  <si>
    <t>Total values of on-balance and off-balance sheet items before any adjustments used for credit risk weighting purposes</t>
  </si>
  <si>
    <t>Total carrying value of balance sheet items subject to credit risk weighting before adjustments</t>
  </si>
  <si>
    <t>Statement of Financial Position</t>
  </si>
  <si>
    <t>reporting period</t>
  </si>
  <si>
    <t>respective period of the previous year</t>
  </si>
  <si>
    <t>ASSETS</t>
  </si>
  <si>
    <t>Cash, Cash balances with National Bank of Georgia and other banks</t>
  </si>
  <si>
    <t>Cash on hand</t>
  </si>
  <si>
    <t>Casha balances with National bank of Georgia</t>
  </si>
  <si>
    <t>Cash balances with other banks</t>
  </si>
  <si>
    <t xml:space="preserve">Financial assets held for trading </t>
  </si>
  <si>
    <t>of which:derivatives</t>
  </si>
  <si>
    <t>Non-trading financial assets mandatorily at fair value through profit or loss</t>
  </si>
  <si>
    <t>Financial assets designated at fair value through profit or loss</t>
  </si>
  <si>
    <t>Financial assets at fair value through other comprehensive income</t>
  </si>
  <si>
    <t>Equity instruments</t>
  </si>
  <si>
    <t>Debt securities</t>
  </si>
  <si>
    <t>Loans and advances</t>
  </si>
  <si>
    <t>Financial assets at amortised cost</t>
  </si>
  <si>
    <t>Investments in subsidiaries, joint ventures and associates</t>
  </si>
  <si>
    <t>Non-current assets and disposal groups classified as held for sale</t>
  </si>
  <si>
    <t>Tangible assets</t>
  </si>
  <si>
    <t>Property, Plant and Equipment</t>
  </si>
  <si>
    <t xml:space="preserve">Investment property </t>
  </si>
  <si>
    <t>Intangible assets</t>
  </si>
  <si>
    <t>Goodwill</t>
  </si>
  <si>
    <t>Other intangible assets</t>
  </si>
  <si>
    <t xml:space="preserve">Tax assets </t>
  </si>
  <si>
    <t>Current tax assets</t>
  </si>
  <si>
    <t xml:space="preserve">Deferred tax assets </t>
  </si>
  <si>
    <t xml:space="preserve">Other assets </t>
  </si>
  <si>
    <t>of which: repossessed collateral</t>
  </si>
  <si>
    <t>of which: dividends receivable</t>
  </si>
  <si>
    <t>TOTAL ASSETS</t>
  </si>
  <si>
    <t>LIABILITIES</t>
  </si>
  <si>
    <t>Financial liabilities held for trading</t>
  </si>
  <si>
    <t>Financial liabilities designated at fair value through profit or loss</t>
  </si>
  <si>
    <t>Financial liabilities measured at amortised cost</t>
  </si>
  <si>
    <t xml:space="preserve">Deposits </t>
  </si>
  <si>
    <t>borrowings</t>
  </si>
  <si>
    <t>Debt securities issued</t>
  </si>
  <si>
    <t xml:space="preserve">Other financial liabilities </t>
  </si>
  <si>
    <t>Provisions</t>
  </si>
  <si>
    <t xml:space="preserve">Tax liabilities </t>
  </si>
  <si>
    <t>Current tax liabilities</t>
  </si>
  <si>
    <t>Deferred tax liabilities</t>
  </si>
  <si>
    <t>Subordinated liabilities</t>
  </si>
  <si>
    <t xml:space="preserve">Other liabilities </t>
  </si>
  <si>
    <t>of which: dividends payable</t>
  </si>
  <si>
    <t>TOTAL LIABILITIES</t>
  </si>
  <si>
    <t>Equity</t>
  </si>
  <si>
    <t>Share capital</t>
  </si>
  <si>
    <t>preference share</t>
  </si>
  <si>
    <t>Share premium</t>
  </si>
  <si>
    <t>(-) Treasury shares</t>
  </si>
  <si>
    <t>Equity instruments issued other than capital</t>
  </si>
  <si>
    <t>Equity component of compound financial instruments</t>
  </si>
  <si>
    <t>Other equity instruments issued</t>
  </si>
  <si>
    <t>Share-based payment reserve</t>
  </si>
  <si>
    <t>Accumulated other comprehensive income</t>
  </si>
  <si>
    <t>revaluation reserve</t>
  </si>
  <si>
    <t>Fair value changes of equity instruments measured at fair value through other comprehensive income</t>
  </si>
  <si>
    <t>Fair value changes of debt instruments measured at fair value through other comprehensive income</t>
  </si>
  <si>
    <t>Retained earnings</t>
  </si>
  <si>
    <t>TOTAL EQUITY</t>
  </si>
  <si>
    <t>TOTAL EQUITY AND TOTAL LIABILITIES</t>
  </si>
  <si>
    <t>Statement of profit or loss</t>
  </si>
  <si>
    <t>Interest income</t>
  </si>
  <si>
    <t xml:space="preserve">Financial assets designated at fair value through profit or loss </t>
  </si>
  <si>
    <t>(Interest expenses)</t>
  </si>
  <si>
    <t>(Financial liabilities held for trading)</t>
  </si>
  <si>
    <r>
      <t xml:space="preserve">(Financial liabilities designated at fair value through profit or loss) </t>
    </r>
    <r>
      <rPr>
        <strike/>
        <sz val="8"/>
        <rFont val="Verdana"/>
        <family val="2"/>
      </rPr>
      <t/>
    </r>
  </si>
  <si>
    <t>(Financial liabilities measured at amortised cost)</t>
  </si>
  <si>
    <t>(Other liabilities)</t>
  </si>
  <si>
    <t>Dividend income</t>
  </si>
  <si>
    <t>Fee and commission income</t>
  </si>
  <si>
    <t>(Fee and commission expenses)</t>
  </si>
  <si>
    <t>Gains or (-) losses on derecognition of financial assets and liabilities not measured at fair value through profit or loss, net</t>
  </si>
  <si>
    <t>Gains or (-) losses on financial assets and liabilities held for trading, net</t>
  </si>
  <si>
    <t>Gains or (-) losses on non-trading financial assets mandatorily at fair value through profit or loss, net</t>
  </si>
  <si>
    <t>Gains or (-) losses on financial assets and liabilities designated at fair value through profit or loss, net</t>
  </si>
  <si>
    <t>Exchange differences [gain or (-) loss], net</t>
  </si>
  <si>
    <t xml:space="preserve">Gains or (-) losses on derecognition of non-financial assets, net </t>
  </si>
  <si>
    <t xml:space="preserve">Other operating income </t>
  </si>
  <si>
    <t>(Other operating expenses)</t>
  </si>
  <si>
    <t>(Administrative expenses)</t>
  </si>
  <si>
    <t>(Staff expenses)</t>
  </si>
  <si>
    <t>(Other administrative expenses)</t>
  </si>
  <si>
    <t>(Depreciation and amortisation)</t>
  </si>
  <si>
    <t>Modification gains or (-) losses, net</t>
  </si>
  <si>
    <t>(Provisions or (-) reversal of provisions)</t>
  </si>
  <si>
    <t>(Commitments and guarantees given)</t>
  </si>
  <si>
    <t>(Other provisions)</t>
  </si>
  <si>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</si>
  <si>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</si>
  <si>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</si>
  <si>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subsidiaries, joint ventures and associates)</t>
  </si>
  <si>
    <t>(Impairment or (-) reversal of impairment on non-financial assets)</t>
  </si>
  <si>
    <t>Share of the profit or (-) loss of investments in subsidaries, joint ventures and associates accounted for using the equity method</t>
  </si>
  <si>
    <t>PROFIT OR (-) LOSS BEFORE TAX</t>
  </si>
  <si>
    <t>(Tax expense or (-) income</t>
  </si>
  <si>
    <t>Profit  or (-) loss after tax</t>
  </si>
  <si>
    <t>Loan commitments received</t>
  </si>
  <si>
    <t>Loan commitments given</t>
  </si>
  <si>
    <t>guarantees given</t>
  </si>
  <si>
    <t>Carrying values as reported in published stand-alone financial statements per IFRS</t>
  </si>
  <si>
    <t>(a+b-c-d)</t>
  </si>
  <si>
    <t>Net Value</t>
  </si>
  <si>
    <t>Expected Credit Loss</t>
  </si>
  <si>
    <t>Closing balance of Expected Credit Loss</t>
  </si>
  <si>
    <t>Increase / Decrease ECL of foreign currency assets as a result of currency exchange rate changes</t>
  </si>
  <si>
    <t>As a result of partial or total payment of assets</t>
  </si>
  <si>
    <t>Decrease in ECL for possible losses on assets</t>
  </si>
  <si>
    <t>An increase in the ECL for possible losses on assets</t>
  </si>
  <si>
    <t>Opening balance of Expected Credit Loss</t>
  </si>
  <si>
    <t>Changes in Expected Credit Loss for loans and Corporate debt securities</t>
  </si>
  <si>
    <t>Decrease of non-performing portfolio, as a result of currency exchange rate changes</t>
  </si>
  <si>
    <t>Outflow due to the decrease level of credit risk</t>
  </si>
  <si>
    <t>Increase of non-performing portfolio, as e result of currency exchange rate changes</t>
  </si>
  <si>
    <t xml:space="preserve">Past due &gt;5 Years </t>
  </si>
  <si>
    <t xml:space="preserve"> Past due &gt; 2 Year ≤ 5 Year </t>
  </si>
  <si>
    <t xml:space="preserve"> Past due &gt; 1 Year ≤ 2 Year </t>
  </si>
  <si>
    <t xml:space="preserve"> Past due &gt; 180 days ≤ 1 Year </t>
  </si>
  <si>
    <t xml:space="preserve"> Past due &gt; 90 days ≤ 180 days </t>
  </si>
  <si>
    <t xml:space="preserve"> Past due &gt; 30 days ≤ 90 days </t>
  </si>
  <si>
    <t xml:space="preserve"> Past due &gt; 90 days </t>
  </si>
  <si>
    <t>POCI</t>
  </si>
  <si>
    <t>Distribution of loans, Debt securities  and Off-balance-sheet items according to Credit Risk Stages and Past due days</t>
  </si>
  <si>
    <t>Expected Credit Loss of Loans</t>
  </si>
  <si>
    <t xml:space="preserve"> Gross carrying value of loans</t>
  </si>
  <si>
    <t xml:space="preserve">Loans Distributed according to LTV ratio, Expected Credit Loss, Value of collateral for loans and loans secured by guarantees according to Credit Risk stages and past due days
  </t>
  </si>
  <si>
    <t xml:space="preserve">                               Gross carrying value(Nominal value for Offbalance) - distribution according to Collateral type
Loans, corporate debt securities and Off-balance-sheet items</t>
  </si>
  <si>
    <t>ი</t>
  </si>
  <si>
    <t>თ</t>
  </si>
  <si>
    <t>ზ</t>
  </si>
  <si>
    <t>ვ</t>
  </si>
  <si>
    <t>ე</t>
  </si>
  <si>
    <t>დ</t>
  </si>
  <si>
    <t>გ</t>
  </si>
  <si>
    <t>ბ</t>
  </si>
  <si>
    <t>ა</t>
  </si>
  <si>
    <t>Contractual Principal Amount</t>
  </si>
  <si>
    <t>According to IFRS</t>
  </si>
  <si>
    <t>Accoring to local GAAP</t>
  </si>
  <si>
    <t xml:space="preserve">Table 9 (Capital), N10 </t>
  </si>
  <si>
    <t>Assets, ECL and write-offs by risk classes</t>
  </si>
  <si>
    <t>Assets, ECL and write-offs by Sectors of income source</t>
  </si>
  <si>
    <t>Change in ECL for loans and Corporate debt securities</t>
  </si>
  <si>
    <t>Distribution of loans, Debt securities  and Off-balance-sheet items according to  Credit Risk stages and Past due days</t>
  </si>
  <si>
    <t>Loans Distributed according to LTV ratio, Loan reserves, Value of collateral for loans and loans secured by guarantees according to Credit Risk stages and past due days</t>
  </si>
  <si>
    <t>Loans and ECL on loans distributed according to Sectors of income source and Credit Risk stages</t>
  </si>
  <si>
    <t>JSC "BASISBANK"</t>
  </si>
  <si>
    <r>
      <t>1</t>
    </r>
    <r>
      <rPr>
        <b/>
        <vertAlign val="superscript"/>
        <sz val="12"/>
        <rFont val="Calibri"/>
        <family val="2"/>
        <scheme val="minor"/>
      </rPr>
      <t>st</t>
    </r>
    <r>
      <rPr>
        <b/>
        <sz val="12"/>
        <rFont val="Calibri"/>
        <family val="2"/>
        <scheme val="minor"/>
      </rPr>
      <t xml:space="preserve"> stage</t>
    </r>
  </si>
  <si>
    <r>
      <t>2</t>
    </r>
    <r>
      <rPr>
        <b/>
        <vertAlign val="superscript"/>
        <sz val="12"/>
        <rFont val="Calibri"/>
        <family val="2"/>
        <scheme val="minor"/>
      </rPr>
      <t>nd</t>
    </r>
    <r>
      <rPr>
        <b/>
        <sz val="12"/>
        <rFont val="Calibri"/>
        <family val="2"/>
        <scheme val="minor"/>
      </rPr>
      <t xml:space="preserve"> stage</t>
    </r>
  </si>
  <si>
    <r>
      <t>3</t>
    </r>
    <r>
      <rPr>
        <b/>
        <vertAlign val="superscript"/>
        <sz val="12"/>
        <rFont val="Calibri"/>
        <family val="2"/>
        <scheme val="minor"/>
      </rPr>
      <t>rd</t>
    </r>
    <r>
      <rPr>
        <b/>
        <sz val="12"/>
        <rFont val="Calibri"/>
        <family val="2"/>
        <scheme val="minor"/>
      </rPr>
      <t xml:space="preserve"> stage</t>
    </r>
  </si>
  <si>
    <t>Zhang Jun</t>
  </si>
  <si>
    <t>David Tsaava</t>
  </si>
  <si>
    <t>www.BB.ge</t>
  </si>
  <si>
    <t>Non-independent chair</t>
  </si>
  <si>
    <t>Zhou Ning</t>
  </si>
  <si>
    <t>Non-independent member</t>
  </si>
  <si>
    <t>Zaza Robakidze</t>
  </si>
  <si>
    <t>Independent member</t>
  </si>
  <si>
    <t>Mia Mi Enkhva</t>
  </si>
  <si>
    <t>Sabina Dziurman</t>
  </si>
  <si>
    <t>Nino Okhanashvili</t>
  </si>
  <si>
    <t>General Director</t>
  </si>
  <si>
    <t>Levan Gardaphkhadze</t>
  </si>
  <si>
    <t>Deputy General Director, Retail Business</t>
  </si>
  <si>
    <t>David Kakabadze</t>
  </si>
  <si>
    <t>Deputy General Director, Risk Management</t>
  </si>
  <si>
    <t>Lia Aslanikashvili</t>
  </si>
  <si>
    <t>Deputy General Director, Finance</t>
  </si>
  <si>
    <t>Li Hui</t>
  </si>
  <si>
    <t>Deputy General Director Lending</t>
  </si>
  <si>
    <t>George Gabunia</t>
  </si>
  <si>
    <t>Chief Commercial Officer (CCO)</t>
  </si>
  <si>
    <t>Rati Dvaladze</t>
  </si>
  <si>
    <t>Chief Operations Officer (COO)</t>
  </si>
  <si>
    <t xml:space="preserve"> "Xinjiang HuaLing Industry &amp; Trade (Group) Co"</t>
  </si>
  <si>
    <t xml:space="preserve">Zaiqi Mi </t>
  </si>
  <si>
    <t>Enhua Mi</t>
  </si>
  <si>
    <t>Hualing Group Investment Holding (Xinjiang) Co.</t>
  </si>
  <si>
    <t>Capital and total exposures</t>
  </si>
  <si>
    <r>
      <t xml:space="preserve">Replacement cost associated with </t>
    </r>
    <r>
      <rPr>
        <i/>
        <sz val="12"/>
        <rFont val="Calibri"/>
        <family val="2"/>
        <scheme val="minor"/>
      </rPr>
      <t>all</t>
    </r>
    <r>
      <rPr>
        <sz val="12"/>
        <rFont val="Calibri"/>
        <family val="2"/>
        <scheme val="minor"/>
      </rPr>
      <t xml:space="preserve"> derivatives transactions (ie net of eligible cash variation margin)</t>
    </r>
  </si>
  <si>
    <r>
      <t xml:space="preserve">Add-on amounts for PFE associated with </t>
    </r>
    <r>
      <rPr>
        <i/>
        <sz val="12"/>
        <rFont val="Calibri"/>
        <family val="2"/>
        <scheme val="minor"/>
      </rPr>
      <t xml:space="preserve">all </t>
    </r>
    <r>
      <rPr>
        <sz val="12"/>
        <rFont val="Calibri"/>
        <family val="2"/>
        <scheme val="minor"/>
      </rPr>
      <t>derivatives transactions (mark-to-market method)</t>
    </r>
  </si>
  <si>
    <t xml:space="preserve">Table 9 (Capital), N17 </t>
  </si>
  <si>
    <t>Table 9 (Capital), N38</t>
  </si>
  <si>
    <t>Table 9 (Capital), N2</t>
  </si>
  <si>
    <t>Table 9 (Capital), N3</t>
  </si>
  <si>
    <t>Table 9 (Capital), N4; N8</t>
  </si>
  <si>
    <t>Table 9 (Capital), 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</si>
</sst>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0.000%"/>
  </numFmts>
  <fonts count="118">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8"/>
      <color theme="1"/>
      <name val="Arial"/>
      <family val="2"/>
    </font>
    <font>
      <b/>
      <sz val="11"/>
      <name val="Arial"/>
      <family val="2"/>
    </font>
    <font>
      <sz val="11"/>
      <name val="Arial"/>
      <family val="2"/>
    </font>
    <font>
      <b/>
      <i/>
      <sz val="10"/>
      <color theme="1"/>
      <name val="Arial"/>
      <family val="2"/>
    </font>
    <font>
      <i/>
      <sz val="10"/>
      <color theme="1"/>
      <name val="Calibri"/>
      <family val="2"/>
      <scheme val="minor"/>
    </font>
    <font>
      <b/>
      <sz val="11"/>
      <color theme="1"/>
      <name val="Calibri"/>
      <family val="2"/>
      <scheme val="minor"/>
    </font>
    <font>
      <b/>
      <sz val="12"/>
      <color theme="1"/>
      <name val="Calibri"/>
      <family val="2"/>
      <scheme val="minor"/>
    </font>
    <font>
      <b/>
      <sz val="10"/>
      <name val="Sylfaen"/>
      <family val="1"/>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trike/>
      <sz val="8"/>
      <name val="Verdana"/>
      <family val="2"/>
    </font>
    <font>
      <sz val="12"/>
      <name val="Calibri"/>
      <family val="2"/>
      <scheme val="minor"/>
    </font>
    <font>
      <b/>
      <sz val="12"/>
      <name val="Calibri"/>
      <family val="2"/>
      <scheme val="minor"/>
    </font>
    <font>
      <sz val="12"/>
      <color theme="1"/>
      <name val="Calibri"/>
      <family val="2"/>
      <scheme val="minor"/>
    </font>
    <font>
      <i/>
      <sz val="12"/>
      <name val="Calibri"/>
      <family val="2"/>
      <scheme val="minor"/>
    </font>
    <font>
      <b/>
      <sz val="12"/>
      <color indexed="8"/>
      <name val="Calibri"/>
      <family val="2"/>
      <scheme val="minor"/>
    </font>
    <font>
      <sz val="12"/>
      <color indexed="8"/>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b/>
      <u/>
      <sz val="12"/>
      <name val="Calibri"/>
      <family val="2"/>
      <scheme val="minor"/>
    </font>
    <font>
      <b/>
      <u/>
      <sz val="12"/>
      <color theme="1"/>
      <name val="Calibri"/>
      <family val="2"/>
      <scheme val="minor"/>
    </font>
    <font>
      <b/>
      <vertAlign val="superscript"/>
      <sz val="12"/>
      <name val="Calibri"/>
      <family val="2"/>
      <scheme val="minor"/>
    </font>
    <font>
      <b/>
      <i/>
      <sz val="12"/>
      <name val="Calibri"/>
      <family val="2"/>
      <scheme val="minor"/>
    </font>
    <font>
      <sz val="12"/>
      <color rgb="FF333333"/>
      <name val="Calibri"/>
      <family val="2"/>
      <scheme val="minor"/>
    </font>
    <font>
      <sz val="12"/>
      <name val="MS Sans Serif"/>
      <family val="2"/>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6" tint="0.59999389629810485"/>
        <bgColor indexed="64"/>
      </patternFill>
    </fill>
  </fills>
  <borders count="134">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0967">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9" fontId="23"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2" fillId="9" borderId="31"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0" fontId="21"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168" fontId="23" fillId="64" borderId="38" applyNumberFormat="0" applyAlignment="0" applyProtection="0"/>
    <xf numFmtId="169" fontId="23" fillId="64" borderId="38" applyNumberFormat="0" applyAlignment="0" applyProtection="0"/>
    <xf numFmtId="168" fontId="23" fillId="64" borderId="38" applyNumberFormat="0" applyAlignment="0" applyProtection="0"/>
    <xf numFmtId="0" fontId="21" fillId="64" borderId="38" applyNumberFormat="0" applyAlignment="0" applyProtection="0"/>
    <xf numFmtId="0" fontId="24"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0" fontId="25" fillId="10" borderId="34"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169" fontId="26" fillId="65" borderId="39" applyNumberFormat="0" applyAlignment="0" applyProtection="0"/>
    <xf numFmtId="168" fontId="26" fillId="65" borderId="39" applyNumberFormat="0" applyAlignment="0" applyProtection="0"/>
    <xf numFmtId="0" fontId="24" fillId="65" borderId="39"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40">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29" applyNumberFormat="0" applyAlignment="0" applyProtection="0">
      <alignment horizontal="left" vertical="center"/>
    </xf>
    <xf numFmtId="0" fontId="37" fillId="0" borderId="29" applyNumberFormat="0" applyAlignment="0" applyProtection="0">
      <alignment horizontal="left" vertical="center"/>
    </xf>
    <xf numFmtId="168" fontId="37" fillId="0" borderId="29"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1" applyNumberFormat="0" applyFill="0" applyAlignment="0" applyProtection="0"/>
    <xf numFmtId="169" fontId="38" fillId="0" borderId="41" applyNumberFormat="0" applyFill="0" applyAlignment="0" applyProtection="0"/>
    <xf numFmtId="0"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168" fontId="38" fillId="0" borderId="41" applyNumberFormat="0" applyFill="0" applyAlignment="0" applyProtection="0"/>
    <xf numFmtId="169" fontId="38" fillId="0" borderId="41" applyNumberFormat="0" applyFill="0" applyAlignment="0" applyProtection="0"/>
    <xf numFmtId="168" fontId="38" fillId="0" borderId="41" applyNumberFormat="0" applyFill="0" applyAlignment="0" applyProtection="0"/>
    <xf numFmtId="0" fontId="38" fillId="0" borderId="41" applyNumberFormat="0" applyFill="0" applyAlignment="0" applyProtection="0"/>
    <xf numFmtId="0" fontId="39" fillId="0" borderId="42" applyNumberFormat="0" applyFill="0" applyAlignment="0" applyProtection="0"/>
    <xf numFmtId="169" fontId="39" fillId="0" borderId="42" applyNumberFormat="0" applyFill="0" applyAlignment="0" applyProtection="0"/>
    <xf numFmtId="0"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168" fontId="39" fillId="0" borderId="42" applyNumberFormat="0" applyFill="0" applyAlignment="0" applyProtection="0"/>
    <xf numFmtId="169" fontId="39" fillId="0" borderId="42" applyNumberFormat="0" applyFill="0" applyAlignment="0" applyProtection="0"/>
    <xf numFmtId="168" fontId="39" fillId="0" borderId="42" applyNumberFormat="0" applyFill="0" applyAlignment="0" applyProtection="0"/>
    <xf numFmtId="0" fontId="39" fillId="0" borderId="42" applyNumberFormat="0" applyFill="0" applyAlignment="0" applyProtection="0"/>
    <xf numFmtId="0" fontId="40" fillId="0" borderId="43" applyNumberFormat="0" applyFill="0" applyAlignment="0" applyProtection="0"/>
    <xf numFmtId="169"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168" fontId="40" fillId="0" borderId="43" applyNumberFormat="0" applyFill="0" applyAlignment="0" applyProtection="0"/>
    <xf numFmtId="169" fontId="40" fillId="0" borderId="43" applyNumberFormat="0" applyFill="0" applyAlignment="0" applyProtection="0"/>
    <xf numFmtId="168" fontId="40" fillId="0" borderId="43" applyNumberFormat="0" applyFill="0" applyAlignment="0" applyProtection="0"/>
    <xf numFmtId="0" fontId="40" fillId="0" borderId="43"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9" fontId="51"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50" fillId="8" borderId="31"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0" fontId="49"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168" fontId="51" fillId="43" borderId="38" applyNumberFormat="0" applyAlignment="0" applyProtection="0"/>
    <xf numFmtId="169" fontId="51" fillId="43" borderId="38" applyNumberFormat="0" applyAlignment="0" applyProtection="0"/>
    <xf numFmtId="168" fontId="51" fillId="43" borderId="38" applyNumberFormat="0" applyAlignment="0" applyProtection="0"/>
    <xf numFmtId="0" fontId="49" fillId="43" borderId="38"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4"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0" fontId="52" fillId="0" borderId="44"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0" fontId="53" fillId="0" borderId="33"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168" fontId="54" fillId="0" borderId="44" applyNumberFormat="0" applyFill="0" applyAlignment="0" applyProtection="0"/>
    <xf numFmtId="169" fontId="54" fillId="0" borderId="44" applyNumberFormat="0" applyFill="0" applyAlignment="0" applyProtection="0"/>
    <xf numFmtId="168" fontId="54" fillId="0" borderId="44" applyNumberFormat="0" applyFill="0" applyAlignment="0" applyProtection="0"/>
    <xf numFmtId="0" fontId="52" fillId="0" borderId="44"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45"/>
    <xf numFmtId="169" fontId="9" fillId="0" borderId="45"/>
    <xf numFmtId="168" fontId="9" fillId="0" borderId="45"/>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168" fontId="2" fillId="0" borderId="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169"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0" borderId="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1" fillId="11" borderId="35"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10"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168" fontId="2" fillId="0" borderId="0"/>
    <xf numFmtId="0" fontId="2" fillId="74" borderId="46" applyNumberFormat="0" applyFont="0" applyAlignment="0" applyProtection="0"/>
    <xf numFmtId="0" fontId="2" fillId="74" borderId="46" applyNumberFormat="0" applyFont="0" applyAlignment="0" applyProtection="0"/>
    <xf numFmtId="169" fontId="2" fillId="0" borderId="0"/>
    <xf numFmtId="168" fontId="2" fillId="0" borderId="0"/>
    <xf numFmtId="168" fontId="2" fillId="0" borderId="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0" fontId="2" fillId="74" borderId="46"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9" fontId="68"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7" fillId="9" borderId="32"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0" fontId="66"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168" fontId="68" fillId="64" borderId="47" applyNumberFormat="0" applyAlignment="0" applyProtection="0"/>
    <xf numFmtId="169" fontId="68" fillId="64" borderId="47" applyNumberFormat="0" applyAlignment="0" applyProtection="0"/>
    <xf numFmtId="168" fontId="68" fillId="64" borderId="47" applyNumberFormat="0" applyAlignment="0" applyProtection="0"/>
    <xf numFmtId="0" fontId="66" fillId="64" borderId="47"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9" fontId="77"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4" fillId="0" borderId="36"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0" fontId="30"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168" fontId="77" fillId="0" borderId="48" applyNumberFormat="0" applyFill="0" applyAlignment="0" applyProtection="0"/>
    <xf numFmtId="169" fontId="77" fillId="0" borderId="48" applyNumberFormat="0" applyFill="0" applyAlignment="0" applyProtection="0"/>
    <xf numFmtId="168" fontId="77" fillId="0" borderId="48" applyNumberFormat="0" applyFill="0" applyAlignment="0" applyProtection="0"/>
    <xf numFmtId="0" fontId="30" fillId="0" borderId="48" applyNumberFormat="0" applyFill="0" applyAlignment="0" applyProtection="0"/>
    <xf numFmtId="0" fontId="8" fillId="0" borderId="49"/>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2" fillId="0" borderId="0">
      <alignment vertical="center"/>
    </xf>
    <xf numFmtId="166" fontId="1" fillId="0" borderId="0" applyFont="0" applyFill="0" applyBorder="0" applyAlignment="0" applyProtection="0"/>
    <xf numFmtId="0" fontId="95" fillId="0" borderId="0"/>
  </cellStyleXfs>
  <cellXfs count="808">
    <xf numFmtId="0" fontId="0" fillId="0" borderId="0" xfId="0"/>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87" fillId="0" borderId="0" xfId="0" applyFont="1"/>
    <xf numFmtId="0" fontId="85" fillId="0" borderId="0" xfId="0" applyFont="1" applyAlignment="1"/>
    <xf numFmtId="0" fontId="84" fillId="0" borderId="3" xfId="0" applyFont="1" applyBorder="1"/>
    <xf numFmtId="193" fontId="45" fillId="36" borderId="21" xfId="16" applyNumberFormat="1" applyFont="1" applyFill="1" applyBorder="1" applyAlignment="1" applyProtection="1">
      <protection locked="0"/>
    </xf>
    <xf numFmtId="0" fontId="84" fillId="0" borderId="53" xfId="0" applyFont="1" applyBorder="1" applyAlignment="1">
      <alignment horizontal="center"/>
    </xf>
    <xf numFmtId="0" fontId="84" fillId="0" borderId="54" xfId="0" applyFont="1" applyBorder="1" applyAlignment="1">
      <alignment horizontal="center"/>
    </xf>
    <xf numFmtId="0" fontId="87" fillId="0" borderId="0" xfId="0" applyFont="1" applyAlignment="1">
      <alignment horizontal="center"/>
    </xf>
    <xf numFmtId="0" fontId="2" fillId="3" borderId="17" xfId="5" applyFont="1" applyFill="1" applyBorder="1" applyAlignment="1" applyProtection="1">
      <alignment horizontal="left" vertical="center"/>
      <protection locked="0"/>
    </xf>
    <xf numFmtId="0" fontId="2" fillId="3" borderId="3" xfId="5" applyFont="1" applyFill="1" applyBorder="1" applyProtection="1">
      <protection locked="0"/>
    </xf>
    <xf numFmtId="0" fontId="89" fillId="3" borderId="3" xfId="11" applyFont="1" applyFill="1" applyBorder="1" applyAlignment="1">
      <alignment horizontal="left" vertical="center"/>
    </xf>
    <xf numFmtId="0" fontId="88"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18" xfId="5" applyNumberFormat="1" applyFont="1" applyFill="1" applyBorder="1" applyProtection="1">
      <protection locked="0"/>
    </xf>
    <xf numFmtId="0" fontId="89"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89"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88" fillId="0" borderId="3" xfId="11" applyFont="1" applyFill="1" applyBorder="1" applyAlignment="1">
      <alignment wrapText="1"/>
    </xf>
    <xf numFmtId="193" fontId="2" fillId="0" borderId="3" xfId="1" applyNumberFormat="1" applyFont="1" applyFill="1" applyBorder="1" applyProtection="1">
      <protection locked="0"/>
    </xf>
    <xf numFmtId="0" fontId="89" fillId="3" borderId="3" xfId="9" applyFont="1" applyFill="1" applyBorder="1" applyAlignment="1" applyProtection="1">
      <alignment horizontal="left" vertical="center"/>
      <protection locked="0"/>
    </xf>
    <xf numFmtId="0" fontId="88" fillId="3" borderId="3" xfId="20961" applyFont="1" applyFill="1" applyBorder="1" applyAlignment="1" applyProtection="1"/>
    <xf numFmtId="3" fontId="45" fillId="36" borderId="21" xfId="16" applyNumberFormat="1" applyFont="1" applyFill="1" applyBorder="1" applyAlignment="1" applyProtection="1">
      <protection locked="0"/>
    </xf>
    <xf numFmtId="193" fontId="45" fillId="36" borderId="21" xfId="1" applyNumberFormat="1" applyFont="1" applyFill="1" applyBorder="1" applyAlignment="1" applyProtection="1">
      <protection locked="0"/>
    </xf>
    <xf numFmtId="193" fontId="2" fillId="3" borderId="21" xfId="5" applyNumberFormat="1" applyFont="1" applyFill="1" applyBorder="1" applyProtection="1">
      <protection locked="0"/>
    </xf>
    <xf numFmtId="164" fontId="45" fillId="36" borderId="22" xfId="1" applyNumberFormat="1" applyFont="1" applyFill="1" applyBorder="1" applyAlignment="1" applyProtection="1">
      <protection locked="0"/>
    </xf>
    <xf numFmtId="193" fontId="84" fillId="0" borderId="0" xfId="0" applyNumberFormat="1" applyFont="1"/>
    <xf numFmtId="0" fontId="88"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0" fillId="0" borderId="0" xfId="0" applyFont="1" applyBorder="1" applyAlignment="1">
      <alignment wrapText="1"/>
    </xf>
    <xf numFmtId="0" fontId="2" fillId="3" borderId="3" xfId="20960" applyFont="1" applyFill="1" applyBorder="1" applyAlignment="1" applyProtection="1"/>
    <xf numFmtId="0" fontId="45" fillId="0" borderId="3" xfId="0"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3" fillId="0" borderId="0" xfId="0" applyFont="1"/>
    <xf numFmtId="0" fontId="2" fillId="0" borderId="0" xfId="0" applyFont="1" applyAlignment="1">
      <alignment wrapText="1"/>
    </xf>
    <xf numFmtId="0" fontId="3" fillId="0" borderId="0" xfId="0" applyFont="1" applyFill="1"/>
    <xf numFmtId="0" fontId="91" fillId="3" borderId="77" xfId="0" applyFont="1" applyFill="1" applyBorder="1" applyAlignment="1">
      <alignment horizontal="left"/>
    </xf>
    <xf numFmtId="0" fontId="91" fillId="3" borderId="78" xfId="0" applyFont="1" applyFill="1" applyBorder="1" applyAlignment="1">
      <alignment horizontal="left"/>
    </xf>
    <xf numFmtId="0" fontId="4" fillId="3" borderId="81" xfId="0" applyFont="1" applyFill="1" applyBorder="1" applyAlignment="1">
      <alignment vertical="center"/>
    </xf>
    <xf numFmtId="0" fontId="3" fillId="3" borderId="82" xfId="0" applyFont="1" applyFill="1" applyBorder="1" applyAlignment="1">
      <alignment vertical="center"/>
    </xf>
    <xf numFmtId="0" fontId="3" fillId="3" borderId="83" xfId="0" applyFont="1" applyFill="1" applyBorder="1" applyAlignment="1">
      <alignment vertical="center"/>
    </xf>
    <xf numFmtId="0" fontId="3" fillId="0" borderId="66" xfId="0" applyFont="1" applyFill="1" applyBorder="1" applyAlignment="1">
      <alignment horizontal="center" vertical="center"/>
    </xf>
    <xf numFmtId="0" fontId="3" fillId="0" borderId="7" xfId="0" applyFont="1" applyFill="1" applyBorder="1" applyAlignment="1">
      <alignment vertical="center"/>
    </xf>
    <xf numFmtId="0" fontId="3" fillId="0" borderId="17" xfId="0" applyFont="1" applyFill="1" applyBorder="1" applyAlignment="1">
      <alignment horizontal="center" vertical="center"/>
    </xf>
    <xf numFmtId="0" fontId="3" fillId="0" borderId="79" xfId="0" applyFont="1" applyFill="1" applyBorder="1" applyAlignment="1">
      <alignment vertical="center"/>
    </xf>
    <xf numFmtId="0" fontId="4" fillId="0" borderId="79" xfId="0" applyFont="1" applyFill="1" applyBorder="1" applyAlignment="1">
      <alignment vertical="center"/>
    </xf>
    <xf numFmtId="0" fontId="3" fillId="0" borderId="20" xfId="0" applyFont="1" applyFill="1" applyBorder="1" applyAlignment="1">
      <alignment horizontal="center" vertical="center"/>
    </xf>
    <xf numFmtId="0" fontId="4" fillId="0" borderId="21" xfId="0" applyFont="1" applyFill="1" applyBorder="1" applyAlignment="1">
      <alignment vertical="center"/>
    </xf>
    <xf numFmtId="0" fontId="3" fillId="3" borderId="62" xfId="0" applyFont="1" applyFill="1" applyBorder="1" applyAlignment="1">
      <alignment horizontal="center" vertical="center"/>
    </xf>
    <xf numFmtId="0" fontId="3" fillId="3" borderId="0"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169" fontId="9" fillId="37" borderId="54" xfId="20" applyBorder="1"/>
    <xf numFmtId="0" fontId="3" fillId="0" borderId="85" xfId="0" applyFont="1" applyFill="1" applyBorder="1" applyAlignment="1">
      <alignment horizontal="center" vertical="center"/>
    </xf>
    <xf numFmtId="0" fontId="3" fillId="0" borderId="86" xfId="0" applyFont="1" applyFill="1" applyBorder="1" applyAlignment="1">
      <alignment vertical="center"/>
    </xf>
    <xf numFmtId="169" fontId="9" fillId="37" borderId="23" xfId="20" applyBorder="1"/>
    <xf numFmtId="169" fontId="9" fillId="37" borderId="87" xfId="20" applyBorder="1"/>
    <xf numFmtId="169" fontId="9" fillId="37" borderId="24" xfId="20" applyBorder="1"/>
    <xf numFmtId="0" fontId="3" fillId="0" borderId="89" xfId="0" applyFont="1" applyFill="1" applyBorder="1" applyAlignment="1">
      <alignment horizontal="center" vertical="center"/>
    </xf>
    <xf numFmtId="0" fontId="3" fillId="0" borderId="90" xfId="0" applyFont="1" applyFill="1" applyBorder="1" applyAlignment="1">
      <alignment vertical="center"/>
    </xf>
    <xf numFmtId="169" fontId="9" fillId="37" borderId="29" xfId="20" applyBorder="1"/>
    <xf numFmtId="0" fontId="4" fillId="0" borderId="0" xfId="0" applyFont="1" applyFill="1" applyAlignment="1">
      <alignment horizontal="center"/>
    </xf>
    <xf numFmtId="0" fontId="6" fillId="0" borderId="79" xfId="17" applyFill="1" applyBorder="1" applyAlignment="1" applyProtection="1"/>
    <xf numFmtId="49" fontId="84" fillId="0" borderId="79" xfId="0" applyNumberFormat="1" applyFont="1" applyBorder="1" applyAlignment="1">
      <alignment horizontal="right"/>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84" fillId="0" borderId="96" xfId="0" applyFont="1" applyBorder="1"/>
    <xf numFmtId="0" fontId="6" fillId="0" borderId="96" xfId="17" applyFill="1" applyBorder="1" applyAlignment="1" applyProtection="1">
      <alignment horizontal="left" vertical="center"/>
    </xf>
    <xf numFmtId="0" fontId="6" fillId="0" borderId="96" xfId="17" applyBorder="1" applyAlignment="1" applyProtection="1"/>
    <xf numFmtId="0" fontId="84" fillId="0" borderId="96" xfId="0" applyFont="1" applyFill="1" applyBorder="1"/>
    <xf numFmtId="0" fontId="6" fillId="0" borderId="96" xfId="17" applyFill="1" applyBorder="1" applyAlignment="1" applyProtection="1">
      <alignment horizontal="left" vertical="center" wrapText="1"/>
    </xf>
    <xf numFmtId="0" fontId="6" fillId="0" borderId="96" xfId="17" applyFill="1" applyBorder="1" applyAlignment="1" applyProtection="1"/>
    <xf numFmtId="0" fontId="6" fillId="0" borderId="111" xfId="17" applyBorder="1" applyAlignment="1" applyProtection="1"/>
    <xf numFmtId="0" fontId="92" fillId="0" borderId="111" xfId="0" applyFont="1" applyBorder="1" applyAlignment="1">
      <alignment horizontal="center" vertical="center"/>
    </xf>
    <xf numFmtId="0" fontId="0" fillId="0" borderId="111" xfId="0" applyBorder="1" applyAlignment="1">
      <alignment horizontal="center"/>
    </xf>
    <xf numFmtId="0" fontId="96" fillId="3" borderId="111" xfId="20966" applyFont="1" applyFill="1" applyBorder="1" applyAlignment="1">
      <alignment horizontal="left" vertical="center" wrapText="1"/>
    </xf>
    <xf numFmtId="0" fontId="97" fillId="0" borderId="111" xfId="20966" applyFont="1" applyFill="1" applyBorder="1" applyAlignment="1">
      <alignment horizontal="left" vertical="center" wrapText="1" indent="1"/>
    </xf>
    <xf numFmtId="0" fontId="98" fillId="3" borderId="121" xfId="0" applyFont="1" applyFill="1" applyBorder="1" applyAlignment="1">
      <alignment horizontal="left" vertical="center" wrapText="1"/>
    </xf>
    <xf numFmtId="0" fontId="97" fillId="3" borderId="111" xfId="20966" applyFont="1" applyFill="1" applyBorder="1" applyAlignment="1">
      <alignment horizontal="left" vertical="center" wrapText="1" indent="1"/>
    </xf>
    <xf numFmtId="0" fontId="96" fillId="0" borderId="121" xfId="0" applyFont="1" applyFill="1" applyBorder="1" applyAlignment="1">
      <alignment horizontal="left" vertical="center" wrapText="1"/>
    </xf>
    <xf numFmtId="0" fontId="98" fillId="0" borderId="121" xfId="0" applyFont="1" applyFill="1" applyBorder="1" applyAlignment="1">
      <alignment horizontal="left" vertical="center" wrapText="1"/>
    </xf>
    <xf numFmtId="0" fontId="98" fillId="0" borderId="121" xfId="0" applyFont="1" applyFill="1" applyBorder="1" applyAlignment="1">
      <alignment vertical="center" wrapText="1"/>
    </xf>
    <xf numFmtId="0" fontId="99" fillId="0" borderId="121" xfId="0" applyFont="1" applyFill="1" applyBorder="1" applyAlignment="1">
      <alignment horizontal="left" vertical="center" wrapText="1" indent="1"/>
    </xf>
    <xf numFmtId="0" fontId="99" fillId="3" borderId="121" xfId="0" applyFont="1" applyFill="1" applyBorder="1" applyAlignment="1">
      <alignment horizontal="left" vertical="center" wrapText="1" indent="1"/>
    </xf>
    <xf numFmtId="0" fontId="98" fillId="3" borderId="122" xfId="0" applyFont="1" applyFill="1" applyBorder="1" applyAlignment="1">
      <alignment horizontal="left" vertical="center" wrapText="1"/>
    </xf>
    <xf numFmtId="0" fontId="99" fillId="0" borderId="111" xfId="20966" applyFont="1" applyFill="1" applyBorder="1" applyAlignment="1">
      <alignment horizontal="left" vertical="center" wrapText="1" indent="1"/>
    </xf>
    <xf numFmtId="0" fontId="98" fillId="0" borderId="111" xfId="0" applyFont="1" applyFill="1" applyBorder="1" applyAlignment="1">
      <alignment horizontal="left" vertical="center" wrapText="1"/>
    </xf>
    <xf numFmtId="0" fontId="100" fillId="0" borderId="111" xfId="20966" applyFont="1" applyFill="1" applyBorder="1" applyAlignment="1">
      <alignment horizontal="center" vertical="center" wrapText="1"/>
    </xf>
    <xf numFmtId="0" fontId="98" fillId="3" borderId="123" xfId="0" applyFont="1" applyFill="1" applyBorder="1" applyAlignment="1">
      <alignment horizontal="left" vertical="center" wrapText="1"/>
    </xf>
    <xf numFmtId="0" fontId="0" fillId="0" borderId="124" xfId="0" applyBorder="1" applyAlignment="1">
      <alignment horizontal="center"/>
    </xf>
    <xf numFmtId="0" fontId="97" fillId="3" borderId="124" xfId="20966" applyFont="1" applyFill="1" applyBorder="1" applyAlignment="1">
      <alignment horizontal="left" vertical="center" wrapText="1" indent="1"/>
    </xf>
    <xf numFmtId="0" fontId="97" fillId="3" borderId="121" xfId="0" applyFont="1" applyFill="1" applyBorder="1" applyAlignment="1">
      <alignment horizontal="left" vertical="center" wrapText="1" indent="1"/>
    </xf>
    <xf numFmtId="0" fontId="97" fillId="0" borderId="124" xfId="20966" applyFont="1" applyFill="1" applyBorder="1" applyAlignment="1">
      <alignment horizontal="left" vertical="center" wrapText="1" indent="1"/>
    </xf>
    <xf numFmtId="0" fontId="98" fillId="0" borderId="121" xfId="0" applyFont="1" applyBorder="1" applyAlignment="1">
      <alignment horizontal="left" vertical="center" wrapText="1"/>
    </xf>
    <xf numFmtId="0" fontId="97" fillId="0" borderId="121" xfId="0" applyFont="1" applyBorder="1" applyAlignment="1">
      <alignment horizontal="left" vertical="center" wrapText="1" indent="1"/>
    </xf>
    <xf numFmtId="0" fontId="97" fillId="0" borderId="122" xfId="0" applyFont="1" applyBorder="1" applyAlignment="1">
      <alignment horizontal="left" vertical="center" wrapText="1" indent="1"/>
    </xf>
    <xf numFmtId="0" fontId="98" fillId="0" borderId="124" xfId="20966" applyFont="1" applyFill="1" applyBorder="1" applyAlignment="1">
      <alignment horizontal="left" vertical="center" wrapText="1"/>
    </xf>
    <xf numFmtId="0" fontId="98" fillId="0" borderId="124" xfId="0" applyFont="1" applyFill="1" applyBorder="1" applyAlignment="1">
      <alignment vertical="center" wrapText="1"/>
    </xf>
    <xf numFmtId="0" fontId="100" fillId="0" borderId="124" xfId="20966" applyFont="1" applyFill="1" applyBorder="1" applyAlignment="1">
      <alignment horizontal="center" vertical="center" wrapText="1"/>
    </xf>
    <xf numFmtId="0" fontId="98" fillId="3" borderId="124" xfId="20966" applyFont="1" applyFill="1" applyBorder="1" applyAlignment="1">
      <alignment horizontal="left" vertical="center" wrapText="1"/>
    </xf>
    <xf numFmtId="0" fontId="101" fillId="0" borderId="0" xfId="0" applyFont="1" applyAlignment="1">
      <alignment horizontal="justify"/>
    </xf>
    <xf numFmtId="0" fontId="98" fillId="0" borderId="124" xfId="0" applyFont="1" applyFill="1" applyBorder="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0" fillId="0" borderId="124" xfId="0" applyBorder="1" applyAlignment="1">
      <alignment horizontal="center" vertical="center"/>
    </xf>
    <xf numFmtId="0" fontId="98" fillId="0" borderId="129" xfId="0" applyFont="1" applyFill="1" applyBorder="1" applyAlignment="1">
      <alignment horizontal="justify" vertical="center" wrapText="1"/>
    </xf>
    <xf numFmtId="0" fontId="97" fillId="0" borderId="121" xfId="0" applyFont="1" applyFill="1" applyBorder="1" applyAlignment="1">
      <alignment horizontal="left" vertical="center" wrapText="1" indent="1"/>
    </xf>
    <xf numFmtId="0" fontId="97" fillId="0" borderId="122" xfId="0" applyFont="1" applyFill="1" applyBorder="1" applyAlignment="1">
      <alignment horizontal="left" vertical="center" wrapText="1" indent="1"/>
    </xf>
    <xf numFmtId="0" fontId="98" fillId="0" borderId="121" xfId="0" applyFont="1" applyFill="1" applyBorder="1" applyAlignment="1">
      <alignment horizontal="justify" vertical="center" wrapText="1"/>
    </xf>
    <xf numFmtId="0" fontId="96" fillId="0" borderId="121" xfId="0" applyFont="1" applyFill="1" applyBorder="1" applyAlignment="1">
      <alignment horizontal="justify" vertical="center" wrapText="1"/>
    </xf>
    <xf numFmtId="0" fontId="98" fillId="3" borderId="121" xfId="0" applyFont="1" applyFill="1" applyBorder="1" applyAlignment="1">
      <alignment horizontal="justify" vertical="center" wrapText="1"/>
    </xf>
    <xf numFmtId="0" fontId="98" fillId="0" borderId="122" xfId="0" applyFont="1" applyFill="1" applyBorder="1" applyAlignment="1">
      <alignment horizontal="justify" vertical="center" wrapText="1"/>
    </xf>
    <xf numFmtId="0" fontId="98" fillId="0" borderId="123" xfId="0" applyFont="1" applyFill="1" applyBorder="1" applyAlignment="1">
      <alignment horizontal="justify" vertical="center" wrapText="1"/>
    </xf>
    <xf numFmtId="0" fontId="96" fillId="0" borderId="121" xfId="0" applyFont="1" applyFill="1" applyBorder="1" applyAlignment="1">
      <alignment vertical="center" wrapText="1"/>
    </xf>
    <xf numFmtId="0" fontId="97" fillId="0" borderId="121" xfId="0" applyFont="1" applyFill="1" applyBorder="1" applyAlignment="1">
      <alignment horizontal="left" vertical="center" wrapText="1"/>
    </xf>
    <xf numFmtId="0" fontId="98" fillId="0" borderId="130" xfId="0" applyFont="1" applyFill="1" applyBorder="1" applyAlignment="1">
      <alignment vertical="center" wrapText="1"/>
    </xf>
    <xf numFmtId="0" fontId="98" fillId="3" borderId="121" xfId="0" applyFont="1" applyFill="1" applyBorder="1" applyAlignment="1">
      <alignment vertical="center" wrapText="1"/>
    </xf>
    <xf numFmtId="164" fontId="0" fillId="0" borderId="111" xfId="7" applyNumberFormat="1" applyFont="1" applyBorder="1"/>
    <xf numFmtId="164" fontId="2" fillId="0" borderId="0" xfId="7" applyNumberFormat="1" applyFont="1"/>
    <xf numFmtId="164" fontId="84" fillId="0" borderId="0" xfId="7" applyNumberFormat="1" applyFont="1"/>
    <xf numFmtId="164" fontId="85" fillId="0" borderId="0" xfId="7" applyNumberFormat="1" applyFont="1"/>
    <xf numFmtId="164" fontId="2" fillId="0" borderId="0" xfId="7" applyNumberFormat="1" applyFont="1" applyBorder="1"/>
    <xf numFmtId="164" fontId="84" fillId="0" borderId="0" xfId="7" applyNumberFormat="1" applyFont="1" applyBorder="1"/>
    <xf numFmtId="164" fontId="85" fillId="0" borderId="0" xfId="7" applyNumberFormat="1" applyFont="1" applyBorder="1"/>
    <xf numFmtId="164" fontId="0" fillId="36" borderId="111" xfId="7" applyNumberFormat="1" applyFont="1" applyFill="1" applyBorder="1"/>
    <xf numFmtId="164" fontId="0" fillId="0" borderId="111" xfId="7" applyNumberFormat="1" applyFont="1" applyBorder="1" applyAlignment="1">
      <alignment vertical="center"/>
    </xf>
    <xf numFmtId="164" fontId="0" fillId="36" borderId="111" xfId="7" applyNumberFormat="1" applyFont="1" applyFill="1" applyBorder="1" applyAlignment="1">
      <alignment vertical="center"/>
    </xf>
    <xf numFmtId="164" fontId="0" fillId="36" borderId="124" xfId="7" applyNumberFormat="1" applyFont="1" applyFill="1" applyBorder="1"/>
    <xf numFmtId="164" fontId="0" fillId="0" borderId="124" xfId="7" applyNumberFormat="1" applyFont="1" applyBorder="1"/>
    <xf numFmtId="164" fontId="0" fillId="0" borderId="0" xfId="7" applyNumberFormat="1" applyFont="1"/>
    <xf numFmtId="0" fontId="45" fillId="0" borderId="124" xfId="0" applyFont="1" applyFill="1" applyBorder="1" applyAlignment="1" applyProtection="1">
      <alignment horizontal="center" vertical="center" wrapText="1"/>
    </xf>
    <xf numFmtId="164" fontId="0" fillId="0" borderId="0" xfId="0" applyNumberFormat="1"/>
    <xf numFmtId="0" fontId="103" fillId="0" borderId="0" xfId="11" applyFont="1" applyFill="1" applyBorder="1" applyProtection="1"/>
    <xf numFmtId="0" fontId="104" fillId="0" borderId="0" xfId="0" applyFont="1"/>
    <xf numFmtId="0" fontId="103" fillId="0" borderId="0" xfId="0" applyFont="1"/>
    <xf numFmtId="0" fontId="105" fillId="0" borderId="0" xfId="0" applyFont="1"/>
    <xf numFmtId="14" fontId="104" fillId="0" borderId="0" xfId="0" applyNumberFormat="1" applyFont="1" applyAlignment="1">
      <alignment horizontal="left"/>
    </xf>
    <xf numFmtId="0" fontId="103" fillId="0" borderId="0" xfId="0" applyFont="1" applyBorder="1"/>
    <xf numFmtId="0" fontId="105" fillId="0" borderId="0" xfId="0" applyFont="1" applyBorder="1"/>
    <xf numFmtId="0" fontId="103" fillId="0" borderId="124" xfId="0" applyFont="1" applyFill="1" applyBorder="1" applyAlignment="1" applyProtection="1">
      <alignment horizontal="center" vertical="center" wrapText="1"/>
    </xf>
    <xf numFmtId="0" fontId="105" fillId="0" borderId="124" xfId="0" applyFont="1" applyBorder="1" applyAlignment="1">
      <alignment horizontal="center"/>
    </xf>
    <xf numFmtId="0" fontId="104" fillId="0" borderId="127" xfId="0" applyNumberFormat="1" applyFont="1" applyFill="1" applyBorder="1" applyAlignment="1">
      <alignment vertical="center" wrapText="1"/>
    </xf>
    <xf numFmtId="193" fontId="103" fillId="0" borderId="124" xfId="0" applyNumberFormat="1" applyFont="1" applyFill="1" applyBorder="1" applyAlignment="1" applyProtection="1">
      <alignment horizontal="right"/>
    </xf>
    <xf numFmtId="193" fontId="103" fillId="36" borderId="124" xfId="0" applyNumberFormat="1" applyFont="1" applyFill="1" applyBorder="1" applyAlignment="1" applyProtection="1">
      <alignment horizontal="right"/>
    </xf>
    <xf numFmtId="193" fontId="103" fillId="36" borderId="80" xfId="0" applyNumberFormat="1" applyFont="1" applyFill="1" applyBorder="1" applyAlignment="1" applyProtection="1">
      <alignment horizontal="right"/>
    </xf>
    <xf numFmtId="0" fontId="103" fillId="0" borderId="127" xfId="0" applyNumberFormat="1" applyFont="1" applyFill="1" applyBorder="1" applyAlignment="1">
      <alignment horizontal="left" vertical="center" wrapText="1" indent="4"/>
    </xf>
    <xf numFmtId="0" fontId="103" fillId="0" borderId="124" xfId="0" applyFont="1" applyFill="1" applyBorder="1" applyAlignment="1" applyProtection="1">
      <alignment horizontal="left" vertical="center" indent="11"/>
      <protection locked="0"/>
    </xf>
    <xf numFmtId="0" fontId="106" fillId="0" borderId="124" xfId="0" applyFont="1" applyFill="1" applyBorder="1" applyAlignment="1" applyProtection="1">
      <alignment horizontal="left" vertical="center" indent="17"/>
      <protection locked="0"/>
    </xf>
    <xf numFmtId="0" fontId="93" fillId="0" borderId="124" xfId="0" applyFont="1" applyBorder="1" applyAlignment="1">
      <alignment vertical="center"/>
    </xf>
    <xf numFmtId="0" fontId="104" fillId="0" borderId="124" xfId="0" applyNumberFormat="1" applyFont="1" applyFill="1" applyBorder="1" applyAlignment="1">
      <alignment vertical="center" wrapText="1"/>
    </xf>
    <xf numFmtId="0" fontId="103" fillId="0" borderId="127" xfId="0" applyNumberFormat="1" applyFont="1" applyFill="1" applyBorder="1" applyAlignment="1">
      <alignment horizontal="left" vertical="center" wrapText="1"/>
    </xf>
    <xf numFmtId="0" fontId="104" fillId="0" borderId="24" xfId="0" applyNumberFormat="1" applyFont="1" applyFill="1" applyBorder="1" applyAlignment="1">
      <alignment vertical="center" wrapText="1"/>
    </xf>
    <xf numFmtId="0" fontId="105" fillId="0" borderId="0" xfId="0" applyFont="1" applyAlignment="1">
      <alignment horizontal="center"/>
    </xf>
    <xf numFmtId="193" fontId="103" fillId="0" borderId="0" xfId="0" applyNumberFormat="1" applyFont="1" applyFill="1" applyBorder="1" applyAlignment="1" applyProtection="1">
      <alignment horizontal="right"/>
    </xf>
    <xf numFmtId="14" fontId="103" fillId="0" borderId="0" xfId="0" applyNumberFormat="1" applyFont="1"/>
    <xf numFmtId="0" fontId="104" fillId="0" borderId="3" xfId="20960" applyFont="1" applyFill="1" applyBorder="1" applyAlignment="1" applyProtection="1">
      <alignment horizontal="center" vertical="center"/>
    </xf>
    <xf numFmtId="0" fontId="103" fillId="3" borderId="3" xfId="20960" applyFont="1" applyFill="1" applyBorder="1" applyAlignment="1" applyProtection="1">
      <alignment horizontal="left" wrapText="1"/>
    </xf>
    <xf numFmtId="0" fontId="105" fillId="0" borderId="0" xfId="0" applyFont="1" applyFill="1" applyBorder="1" applyAlignment="1">
      <alignment vertical="center" wrapText="1"/>
    </xf>
    <xf numFmtId="0" fontId="105" fillId="0" borderId="0" xfId="0" applyFont="1" applyFill="1"/>
    <xf numFmtId="0" fontId="103" fillId="0" borderId="0" xfId="11" applyFont="1" applyFill="1" applyBorder="1" applyAlignment="1" applyProtection="1"/>
    <xf numFmtId="0" fontId="105" fillId="0" borderId="67" xfId="0" applyFont="1" applyFill="1" applyBorder="1" applyAlignment="1">
      <alignment vertical="center" wrapText="1"/>
    </xf>
    <xf numFmtId="0" fontId="103" fillId="0" borderId="14" xfId="11" applyFont="1" applyFill="1" applyBorder="1" applyAlignment="1" applyProtection="1">
      <alignment vertical="center"/>
    </xf>
    <xf numFmtId="0" fontId="103" fillId="0" borderId="15" xfId="11" applyFont="1" applyFill="1" applyBorder="1" applyAlignment="1" applyProtection="1">
      <alignment vertical="center"/>
    </xf>
    <xf numFmtId="0" fontId="104" fillId="0" borderId="15" xfId="11" applyFont="1" applyFill="1" applyBorder="1" applyAlignment="1" applyProtection="1">
      <alignment horizontal="center" vertical="center"/>
    </xf>
    <xf numFmtId="0" fontId="104" fillId="0" borderId="16" xfId="11" applyFont="1" applyFill="1" applyBorder="1" applyAlignment="1" applyProtection="1">
      <alignment horizontal="center" vertical="center"/>
    </xf>
    <xf numFmtId="0" fontId="103" fillId="0" borderId="0" xfId="11" applyFont="1" applyFill="1" applyBorder="1" applyAlignment="1" applyProtection="1">
      <alignment vertical="center"/>
    </xf>
    <xf numFmtId="0" fontId="105" fillId="0" borderId="17" xfId="0" applyFont="1" applyFill="1" applyBorder="1"/>
    <xf numFmtId="0" fontId="93" fillId="0" borderId="79" xfId="0" applyFont="1" applyFill="1" applyBorder="1" applyAlignment="1">
      <alignment horizontal="center" vertical="center" wrapText="1"/>
    </xf>
    <xf numFmtId="0" fontId="93" fillId="0" borderId="80" xfId="0" applyFont="1" applyFill="1" applyBorder="1" applyAlignment="1">
      <alignment horizontal="center" vertical="center" wrapText="1"/>
    </xf>
    <xf numFmtId="0" fontId="105" fillId="0" borderId="111" xfId="0" applyFont="1" applyBorder="1" applyAlignment="1">
      <alignment horizontal="center"/>
    </xf>
    <xf numFmtId="0" fontId="104" fillId="3" borderId="111" xfId="20966" applyFont="1" applyFill="1" applyBorder="1" applyAlignment="1">
      <alignment horizontal="left" vertical="center" wrapText="1"/>
    </xf>
    <xf numFmtId="43" fontId="105" fillId="0" borderId="79" xfId="7" applyFont="1" applyFill="1" applyBorder="1" applyAlignment="1">
      <alignment horizontal="center" vertical="center"/>
    </xf>
    <xf numFmtId="0" fontId="103" fillId="0" borderId="111" xfId="20966" applyFont="1" applyFill="1" applyBorder="1" applyAlignment="1">
      <alignment horizontal="left" vertical="center" wrapText="1" indent="1"/>
    </xf>
    <xf numFmtId="0" fontId="107" fillId="3" borderId="121" xfId="0" applyFont="1" applyFill="1" applyBorder="1" applyAlignment="1">
      <alignment horizontal="left" vertical="center" wrapText="1"/>
    </xf>
    <xf numFmtId="0" fontId="103" fillId="3" borderId="111" xfId="20966" applyFont="1" applyFill="1" applyBorder="1" applyAlignment="1">
      <alignment horizontal="left" vertical="center" wrapText="1" indent="1"/>
    </xf>
    <xf numFmtId="43" fontId="105" fillId="0" borderId="124" xfId="7" applyFont="1" applyFill="1" applyBorder="1" applyAlignment="1">
      <alignment horizontal="center" vertical="center"/>
    </xf>
    <xf numFmtId="0" fontId="104" fillId="0" borderId="121" xfId="0" applyFont="1" applyFill="1" applyBorder="1" applyAlignment="1">
      <alignment horizontal="left" vertical="center" wrapText="1"/>
    </xf>
    <xf numFmtId="0" fontId="107" fillId="0" borderId="121" xfId="0" applyFont="1" applyFill="1" applyBorder="1" applyAlignment="1">
      <alignment horizontal="left" vertical="center" wrapText="1"/>
    </xf>
    <xf numFmtId="0" fontId="107" fillId="0" borderId="121" xfId="0" applyFont="1" applyFill="1" applyBorder="1" applyAlignment="1">
      <alignment vertical="center" wrapText="1"/>
    </xf>
    <xf numFmtId="0" fontId="108" fillId="0" borderId="121" xfId="0" applyFont="1" applyFill="1" applyBorder="1" applyAlignment="1">
      <alignment horizontal="left" vertical="center" wrapText="1" indent="1"/>
    </xf>
    <xf numFmtId="0" fontId="108" fillId="3" borderId="121" xfId="0" applyFont="1" applyFill="1" applyBorder="1" applyAlignment="1">
      <alignment horizontal="left" vertical="center" wrapText="1" indent="1"/>
    </xf>
    <xf numFmtId="0" fontId="107" fillId="3" borderId="122" xfId="0" applyFont="1" applyFill="1" applyBorder="1" applyAlignment="1">
      <alignment horizontal="left" vertical="center" wrapText="1"/>
    </xf>
    <xf numFmtId="0" fontId="108" fillId="0" borderId="111" xfId="20966" applyFont="1" applyFill="1" applyBorder="1" applyAlignment="1">
      <alignment horizontal="left" vertical="center" wrapText="1" indent="1"/>
    </xf>
    <xf numFmtId="0" fontId="105" fillId="0" borderId="20" xfId="0" applyFont="1" applyBorder="1"/>
    <xf numFmtId="193" fontId="93" fillId="36" borderId="21" xfId="0" applyNumberFormat="1" applyFont="1" applyFill="1" applyBorder="1" applyAlignment="1">
      <alignment horizontal="left" vertical="center" wrapText="1"/>
    </xf>
    <xf numFmtId="0" fontId="105" fillId="0" borderId="0" xfId="0" applyFont="1" applyAlignment="1">
      <alignment vertical="center"/>
    </xf>
    <xf numFmtId="0" fontId="93" fillId="0" borderId="1" xfId="0" applyFont="1" applyBorder="1" applyAlignment="1">
      <alignment horizontal="left"/>
    </xf>
    <xf numFmtId="0" fontId="106" fillId="0" borderId="0" xfId="11" applyFont="1" applyFill="1" applyBorder="1" applyAlignment="1" applyProtection="1">
      <alignment horizontal="right"/>
    </xf>
    <xf numFmtId="0" fontId="105" fillId="0" borderId="14" xfId="0" applyFont="1" applyBorder="1" applyAlignment="1">
      <alignment horizontal="center" vertical="center"/>
    </xf>
    <xf numFmtId="0" fontId="93" fillId="36" borderId="75" xfId="0" applyFont="1" applyFill="1" applyBorder="1" applyAlignment="1">
      <alignment wrapText="1"/>
    </xf>
    <xf numFmtId="193" fontId="105" fillId="36" borderId="16" xfId="0" applyNumberFormat="1" applyFont="1" applyFill="1" applyBorder="1" applyAlignment="1">
      <alignment horizontal="center" vertical="center"/>
    </xf>
    <xf numFmtId="0" fontId="105" fillId="0" borderId="17" xfId="0" applyFont="1" applyBorder="1" applyAlignment="1">
      <alignment horizontal="center" vertical="center"/>
    </xf>
    <xf numFmtId="0" fontId="105" fillId="0" borderId="3" xfId="0" applyFont="1" applyFill="1" applyBorder="1" applyAlignment="1"/>
    <xf numFmtId="193" fontId="105" fillId="0" borderId="18" xfId="0" applyNumberFormat="1" applyFont="1" applyBorder="1" applyAlignment="1"/>
    <xf numFmtId="0" fontId="105" fillId="0" borderId="0" xfId="0" applyFont="1" applyAlignment="1"/>
    <xf numFmtId="0" fontId="105" fillId="0" borderId="17" xfId="0" applyFont="1" applyBorder="1" applyAlignment="1">
      <alignment horizontal="center" vertical="center" wrapText="1"/>
    </xf>
    <xf numFmtId="0" fontId="105" fillId="0" borderId="3" xfId="0" applyFont="1" applyFill="1" applyBorder="1" applyAlignment="1">
      <alignment vertical="center" wrapText="1"/>
    </xf>
    <xf numFmtId="0" fontId="105" fillId="0" borderId="0" xfId="0" applyFont="1" applyAlignment="1">
      <alignment wrapText="1"/>
    </xf>
    <xf numFmtId="0" fontId="93" fillId="36" borderId="3" xfId="0" applyFont="1" applyFill="1" applyBorder="1" applyAlignment="1">
      <alignment wrapText="1"/>
    </xf>
    <xf numFmtId="193" fontId="105" fillId="36" borderId="18" xfId="0" applyNumberFormat="1" applyFont="1" applyFill="1" applyBorder="1" applyAlignment="1">
      <alignment horizontal="center" vertical="center" wrapText="1"/>
    </xf>
    <xf numFmtId="0" fontId="105" fillId="0" borderId="11" xfId="0" applyFont="1" applyBorder="1" applyAlignment="1">
      <alignment wrapText="1"/>
    </xf>
    <xf numFmtId="0" fontId="105" fillId="0" borderId="3" xfId="0" applyFont="1" applyBorder="1" applyAlignment="1">
      <alignment wrapText="1"/>
    </xf>
    <xf numFmtId="0" fontId="105" fillId="0" borderId="20" xfId="0" applyFont="1" applyBorder="1" applyAlignment="1">
      <alignment horizontal="center" vertical="center" wrapText="1"/>
    </xf>
    <xf numFmtId="0" fontId="93" fillId="36" borderId="21" xfId="0" applyFont="1" applyFill="1" applyBorder="1" applyAlignment="1">
      <alignment wrapText="1"/>
    </xf>
    <xf numFmtId="193" fontId="105" fillId="36" borderId="22" xfId="0" applyNumberFormat="1" applyFont="1" applyFill="1" applyBorder="1" applyAlignment="1">
      <alignment horizontal="center" vertical="center" wrapText="1"/>
    </xf>
    <xf numFmtId="0" fontId="105" fillId="0" borderId="0" xfId="0" applyFont="1" applyFill="1" applyBorder="1"/>
    <xf numFmtId="0" fontId="105" fillId="0" borderId="0" xfId="0" applyFont="1" applyFill="1" applyBorder="1" applyAlignment="1">
      <alignment wrapText="1"/>
    </xf>
    <xf numFmtId="0" fontId="104" fillId="0" borderId="0" xfId="11" applyFont="1" applyFill="1" applyBorder="1" applyAlignment="1" applyProtection="1">
      <alignment horizontal="center" vertical="center" wrapText="1"/>
    </xf>
    <xf numFmtId="0" fontId="105" fillId="0" borderId="0" xfId="0" applyFont="1" applyFill="1" applyBorder="1" applyAlignment="1">
      <alignment horizontal="center" vertical="center"/>
    </xf>
    <xf numFmtId="0" fontId="93" fillId="0" borderId="0" xfId="0" applyFont="1" applyFill="1" applyBorder="1" applyAlignment="1">
      <alignment wrapText="1"/>
    </xf>
    <xf numFmtId="0" fontId="105" fillId="0" borderId="0" xfId="0" applyFont="1" applyFill="1" applyBorder="1" applyAlignment="1"/>
    <xf numFmtId="0" fontId="105" fillId="0" borderId="0" xfId="0" applyFont="1" applyFill="1" applyBorder="1" applyAlignment="1">
      <alignment horizontal="center" vertical="center" wrapText="1"/>
    </xf>
    <xf numFmtId="0" fontId="105" fillId="0" borderId="0" xfId="0" applyFont="1" applyFill="1" applyBorder="1" applyAlignment="1">
      <alignment vertical="center"/>
    </xf>
    <xf numFmtId="0" fontId="93" fillId="0" borderId="0" xfId="0" applyFont="1" applyAlignment="1">
      <alignment horizontal="center"/>
    </xf>
    <xf numFmtId="0" fontId="103" fillId="0" borderId="14" xfId="9" applyFont="1" applyFill="1" applyBorder="1" applyAlignment="1" applyProtection="1">
      <alignment horizontal="center" vertical="center"/>
      <protection locked="0"/>
    </xf>
    <xf numFmtId="0" fontId="104" fillId="3" borderId="5" xfId="9" applyFont="1" applyFill="1" applyBorder="1" applyAlignment="1" applyProtection="1">
      <alignment horizontal="center" vertical="center" wrapText="1"/>
      <protection locked="0"/>
    </xf>
    <xf numFmtId="164" fontId="103" fillId="3" borderId="16" xfId="2" applyNumberFormat="1" applyFont="1" applyFill="1" applyBorder="1" applyAlignment="1" applyProtection="1">
      <alignment horizontal="center" vertical="center"/>
      <protection locked="0"/>
    </xf>
    <xf numFmtId="0" fontId="103" fillId="0" borderId="17" xfId="9" applyFont="1" applyFill="1" applyBorder="1" applyAlignment="1" applyProtection="1">
      <alignment horizontal="center" vertical="center"/>
      <protection locked="0"/>
    </xf>
    <xf numFmtId="0" fontId="93" fillId="36" borderId="3" xfId="0" applyFont="1" applyFill="1" applyBorder="1" applyAlignment="1">
      <alignment horizontal="left" vertical="top" wrapText="1"/>
    </xf>
    <xf numFmtId="193" fontId="103" fillId="36" borderId="18" xfId="2" applyNumberFormat="1" applyFont="1" applyFill="1" applyBorder="1" applyAlignment="1" applyProtection="1">
      <alignment vertical="top"/>
    </xf>
    <xf numFmtId="0" fontId="103" fillId="3" borderId="7" xfId="13" applyFont="1" applyFill="1" applyBorder="1" applyAlignment="1" applyProtection="1">
      <alignment vertical="center" wrapText="1"/>
      <protection locked="0"/>
    </xf>
    <xf numFmtId="193" fontId="103" fillId="3" borderId="18" xfId="2" applyNumberFormat="1" applyFont="1" applyFill="1" applyBorder="1" applyAlignment="1" applyProtection="1">
      <alignment vertical="top"/>
      <protection locked="0"/>
    </xf>
    <xf numFmtId="0" fontId="103" fillId="3" borderId="3" xfId="13" applyFont="1" applyFill="1" applyBorder="1" applyAlignment="1" applyProtection="1">
      <alignment vertical="center" wrapText="1"/>
      <protection locked="0"/>
    </xf>
    <xf numFmtId="0" fontId="103" fillId="3" borderId="2" xfId="13" applyFont="1" applyFill="1" applyBorder="1" applyAlignment="1" applyProtection="1">
      <alignment vertical="center" wrapText="1"/>
      <protection locked="0"/>
    </xf>
    <xf numFmtId="193" fontId="103" fillId="36" borderId="18" xfId="2" applyNumberFormat="1" applyFont="1" applyFill="1" applyBorder="1" applyAlignment="1" applyProtection="1">
      <alignment vertical="top" wrapText="1"/>
    </xf>
    <xf numFmtId="0" fontId="103" fillId="3" borderId="7" xfId="13" applyFont="1" applyFill="1" applyBorder="1" applyAlignment="1" applyProtection="1">
      <alignment horizontal="left" vertical="center" wrapText="1"/>
      <protection locked="0"/>
    </xf>
    <xf numFmtId="193" fontId="103" fillId="3" borderId="18" xfId="2" applyNumberFormat="1" applyFont="1" applyFill="1" applyBorder="1" applyAlignment="1" applyProtection="1">
      <alignment vertical="top" wrapText="1"/>
      <protection locked="0"/>
    </xf>
    <xf numFmtId="0" fontId="103" fillId="3" borderId="3" xfId="13" applyFont="1" applyFill="1" applyBorder="1" applyAlignment="1" applyProtection="1">
      <alignment horizontal="left" vertical="center" wrapText="1"/>
      <protection locked="0"/>
    </xf>
    <xf numFmtId="0" fontId="103" fillId="3" borderId="3" xfId="9" applyFont="1" applyFill="1" applyBorder="1" applyAlignment="1" applyProtection="1">
      <alignment horizontal="left" vertical="center" wrapText="1"/>
      <protection locked="0"/>
    </xf>
    <xf numFmtId="0" fontId="103" fillId="0" borderId="3" xfId="13" applyFont="1" applyBorder="1" applyAlignment="1" applyProtection="1">
      <alignment horizontal="left" vertical="center" wrapText="1"/>
      <protection locked="0"/>
    </xf>
    <xf numFmtId="0" fontId="103" fillId="0" borderId="0" xfId="13" applyFont="1" applyBorder="1" applyAlignment="1" applyProtection="1">
      <alignment wrapText="1"/>
      <protection locked="0"/>
    </xf>
    <xf numFmtId="0" fontId="103" fillId="0" borderId="3" xfId="13" applyFont="1" applyFill="1" applyBorder="1" applyAlignment="1" applyProtection="1">
      <alignment horizontal="left" vertical="center" wrapText="1"/>
      <protection locked="0"/>
    </xf>
    <xf numFmtId="1" fontId="104" fillId="36" borderId="3" xfId="2" applyNumberFormat="1" applyFont="1" applyFill="1" applyBorder="1" applyAlignment="1" applyProtection="1">
      <alignment horizontal="left" vertical="top" wrapText="1"/>
    </xf>
    <xf numFmtId="0" fontId="103" fillId="0" borderId="17" xfId="9" applyFont="1" applyFill="1" applyBorder="1" applyAlignment="1" applyProtection="1">
      <alignment horizontal="center" vertical="center" wrapText="1"/>
      <protection locked="0"/>
    </xf>
    <xf numFmtId="0" fontId="104" fillId="3" borderId="3" xfId="13" applyFont="1" applyFill="1" applyBorder="1" applyAlignment="1" applyProtection="1">
      <alignment vertical="center" wrapText="1"/>
      <protection locked="0"/>
    </xf>
    <xf numFmtId="193" fontId="103" fillId="36" borderId="18" xfId="2" applyNumberFormat="1" applyFont="1" applyFill="1" applyBorder="1" applyAlignment="1" applyProtection="1">
      <alignment vertical="top" wrapText="1"/>
      <protection locked="0"/>
    </xf>
    <xf numFmtId="0" fontId="103" fillId="3" borderId="3" xfId="13" applyFont="1" applyFill="1" applyBorder="1" applyAlignment="1" applyProtection="1">
      <alignment horizontal="left" vertical="center" wrapText="1" indent="2"/>
      <protection locked="0"/>
    </xf>
    <xf numFmtId="0" fontId="104" fillId="36" borderId="3" xfId="13" applyFont="1" applyFill="1" applyBorder="1" applyAlignment="1" applyProtection="1">
      <alignment vertical="center" wrapText="1"/>
      <protection locked="0"/>
    </xf>
    <xf numFmtId="0" fontId="104" fillId="36" borderId="21" xfId="13" applyFont="1" applyFill="1" applyBorder="1" applyAlignment="1" applyProtection="1">
      <alignment vertical="center" wrapText="1"/>
      <protection locked="0"/>
    </xf>
    <xf numFmtId="193" fontId="103" fillId="36" borderId="22" xfId="2" applyNumberFormat="1" applyFont="1" applyFill="1" applyBorder="1" applyAlignment="1" applyProtection="1">
      <alignment vertical="top" wrapText="1"/>
    </xf>
    <xf numFmtId="0" fontId="93" fillId="0" borderId="0" xfId="20963" applyFont="1" applyFill="1" applyAlignment="1" applyProtection="1">
      <alignment horizontal="left" vertical="center"/>
      <protection locked="0"/>
    </xf>
    <xf numFmtId="0" fontId="93" fillId="36" borderId="68" xfId="0" applyFont="1" applyFill="1" applyBorder="1" applyAlignment="1">
      <alignment vertical="center" wrapText="1"/>
    </xf>
    <xf numFmtId="0" fontId="93" fillId="36" borderId="28" xfId="0" applyFont="1" applyFill="1" applyBorder="1" applyAlignment="1">
      <alignment vertical="center" wrapText="1"/>
    </xf>
    <xf numFmtId="0" fontId="93" fillId="36" borderId="15" xfId="0" applyFont="1" applyFill="1" applyBorder="1" applyAlignment="1">
      <alignment horizontal="center" vertical="center" wrapText="1"/>
    </xf>
    <xf numFmtId="0" fontId="93" fillId="36" borderId="16" xfId="0" applyFont="1" applyFill="1" applyBorder="1" applyAlignment="1">
      <alignment horizontal="center" vertical="center" wrapText="1"/>
    </xf>
    <xf numFmtId="0" fontId="105" fillId="0" borderId="0" xfId="0" applyFont="1" applyFill="1" applyAlignment="1">
      <alignment horizontal="center" vertical="center"/>
    </xf>
    <xf numFmtId="0" fontId="93" fillId="36" borderId="17" xfId="0" applyFont="1" applyFill="1" applyBorder="1" applyAlignment="1">
      <alignment horizontal="left" vertical="center" wrapText="1"/>
    </xf>
    <xf numFmtId="0" fontId="93" fillId="36" borderId="96" xfId="0" applyFont="1" applyFill="1" applyBorder="1" applyAlignment="1">
      <alignment horizontal="left" vertical="center" wrapText="1"/>
    </xf>
    <xf numFmtId="0" fontId="93" fillId="36" borderId="80" xfId="0" applyFont="1" applyFill="1" applyBorder="1" applyAlignment="1">
      <alignment horizontal="left" vertical="center" wrapText="1"/>
    </xf>
    <xf numFmtId="0" fontId="105" fillId="0" borderId="0" xfId="0" applyFont="1" applyFill="1" applyAlignment="1">
      <alignment horizontal="left" vertical="center"/>
    </xf>
    <xf numFmtId="0" fontId="105" fillId="0" borderId="17" xfId="0" applyFont="1" applyFill="1" applyBorder="1" applyAlignment="1">
      <alignment horizontal="right" vertical="center" wrapText="1"/>
    </xf>
    <xf numFmtId="0" fontId="105" fillId="0" borderId="96" xfId="0" applyFont="1" applyFill="1" applyBorder="1" applyAlignment="1">
      <alignment horizontal="left" vertical="center" wrapText="1"/>
    </xf>
    <xf numFmtId="10" fontId="103" fillId="0" borderId="96" xfId="20962" applyNumberFormat="1" applyFont="1" applyFill="1" applyBorder="1" applyAlignment="1">
      <alignment horizontal="left" vertical="center" wrapText="1"/>
    </xf>
    <xf numFmtId="10" fontId="105" fillId="0" borderId="96" xfId="20962" applyNumberFormat="1" applyFont="1" applyFill="1" applyBorder="1" applyAlignment="1">
      <alignment horizontal="left" vertical="center" wrapText="1"/>
    </xf>
    <xf numFmtId="10" fontId="93" fillId="36" borderId="96" xfId="0" applyNumberFormat="1" applyFont="1" applyFill="1" applyBorder="1" applyAlignment="1">
      <alignment horizontal="left" vertical="center" wrapText="1"/>
    </xf>
    <xf numFmtId="10" fontId="93" fillId="36" borderId="96" xfId="20962" applyNumberFormat="1" applyFont="1" applyFill="1" applyBorder="1" applyAlignment="1">
      <alignment horizontal="left" vertical="center" wrapText="1"/>
    </xf>
    <xf numFmtId="0" fontId="93" fillId="36" borderId="81" xfId="0" applyFont="1" applyFill="1" applyBorder="1" applyAlignment="1">
      <alignment vertical="center" wrapText="1"/>
    </xf>
    <xf numFmtId="0" fontId="93" fillId="36" borderId="95" xfId="0" applyFont="1" applyFill="1" applyBorder="1" applyAlignment="1">
      <alignment vertical="center" wrapText="1"/>
    </xf>
    <xf numFmtId="10" fontId="93" fillId="36" borderId="96" xfId="0" applyNumberFormat="1" applyFont="1" applyFill="1" applyBorder="1" applyAlignment="1">
      <alignment horizontal="center" vertical="center" wrapText="1"/>
    </xf>
    <xf numFmtId="0" fontId="93" fillId="0" borderId="17" xfId="0" applyFont="1" applyFill="1" applyBorder="1" applyAlignment="1">
      <alignment horizontal="left" vertical="center" wrapText="1"/>
    </xf>
    <xf numFmtId="49" fontId="104" fillId="0" borderId="20" xfId="5" applyNumberFormat="1" applyFont="1" applyFill="1" applyBorder="1" applyAlignment="1" applyProtection="1">
      <alignment horizontal="left" vertical="center"/>
      <protection locked="0"/>
    </xf>
    <xf numFmtId="0" fontId="103" fillId="0" borderId="21" xfId="9" applyFont="1" applyFill="1" applyBorder="1" applyAlignment="1" applyProtection="1">
      <alignment horizontal="left" vertical="center" wrapText="1"/>
      <protection locked="0"/>
    </xf>
    <xf numFmtId="10" fontId="103" fillId="0" borderId="21" xfId="20962" applyNumberFormat="1" applyFont="1" applyFill="1" applyBorder="1" applyAlignment="1" applyProtection="1">
      <alignment horizontal="left" vertical="center"/>
    </xf>
    <xf numFmtId="0" fontId="103" fillId="0" borderId="0" xfId="0" applyFont="1" applyAlignment="1">
      <alignment wrapText="1"/>
    </xf>
    <xf numFmtId="164" fontId="105" fillId="0" borderId="80" xfId="7" applyNumberFormat="1" applyFont="1" applyFill="1" applyBorder="1" applyAlignment="1">
      <alignment horizontal="right" vertical="center" wrapText="1"/>
    </xf>
    <xf numFmtId="164" fontId="93" fillId="36" borderId="80" xfId="7" applyNumberFormat="1" applyFont="1" applyFill="1" applyBorder="1" applyAlignment="1">
      <alignment horizontal="left" vertical="center" wrapText="1"/>
    </xf>
    <xf numFmtId="164" fontId="93" fillId="36" borderId="80" xfId="7" applyNumberFormat="1" applyFont="1" applyFill="1" applyBorder="1" applyAlignment="1">
      <alignment horizontal="center" vertical="center" wrapText="1"/>
    </xf>
    <xf numFmtId="164" fontId="105" fillId="0" borderId="22" xfId="7" applyNumberFormat="1" applyFont="1" applyFill="1" applyBorder="1" applyAlignment="1">
      <alignment horizontal="right" vertical="center" wrapText="1"/>
    </xf>
    <xf numFmtId="0" fontId="104" fillId="0" borderId="0" xfId="11" applyFont="1" applyFill="1" applyBorder="1" applyAlignment="1" applyProtection="1"/>
    <xf numFmtId="0" fontId="104" fillId="0" borderId="0" xfId="11" applyFont="1" applyFill="1" applyBorder="1" applyAlignment="1" applyProtection="1">
      <alignment horizontal="center"/>
    </xf>
    <xf numFmtId="0" fontId="106" fillId="0" borderId="0" xfId="0" applyFont="1" applyFill="1" applyBorder="1" applyAlignment="1" applyProtection="1">
      <alignment horizontal="right"/>
      <protection locked="0"/>
    </xf>
    <xf numFmtId="0" fontId="105" fillId="0" borderId="4" xfId="0" applyFont="1" applyFill="1" applyBorder="1" applyAlignment="1">
      <alignment horizontal="center" vertical="center" wrapText="1"/>
    </xf>
    <xf numFmtId="0" fontId="93" fillId="0" borderId="5" xfId="0" applyFont="1" applyFill="1" applyBorder="1" applyAlignment="1">
      <alignment horizontal="center" vertical="center" wrapText="1"/>
    </xf>
    <xf numFmtId="167" fontId="105" fillId="0" borderId="59" xfId="0" applyNumberFormat="1" applyFont="1" applyBorder="1" applyAlignment="1">
      <alignment horizontal="center"/>
    </xf>
    <xf numFmtId="167" fontId="105" fillId="0" borderId="0" xfId="0" applyNumberFormat="1" applyFont="1" applyBorder="1" applyAlignment="1">
      <alignment horizontal="center"/>
    </xf>
    <xf numFmtId="193" fontId="105" fillId="0" borderId="11" xfId="0" applyNumberFormat="1" applyFont="1" applyBorder="1" applyAlignment="1">
      <alignment horizontal="center" vertical="center"/>
    </xf>
    <xf numFmtId="167" fontId="105" fillId="0" borderId="57" xfId="0" applyNumberFormat="1" applyFont="1" applyBorder="1" applyAlignment="1">
      <alignment horizontal="center"/>
    </xf>
    <xf numFmtId="167" fontId="105" fillId="0" borderId="57" xfId="0" applyNumberFormat="1" applyFont="1" applyFill="1" applyBorder="1" applyAlignment="1">
      <alignment horizontal="center"/>
    </xf>
    <xf numFmtId="167" fontId="109" fillId="0" borderId="57" xfId="0" applyNumberFormat="1" applyFont="1" applyFill="1" applyBorder="1" applyAlignment="1">
      <alignment horizontal="center"/>
    </xf>
    <xf numFmtId="167" fontId="109" fillId="0" borderId="0" xfId="0" applyNumberFormat="1" applyFont="1" applyBorder="1" applyAlignment="1">
      <alignment horizontal="center"/>
    </xf>
    <xf numFmtId="167" fontId="106" fillId="0" borderId="57" xfId="0" applyNumberFormat="1" applyFont="1" applyFill="1" applyBorder="1" applyAlignment="1">
      <alignment horizontal="center"/>
    </xf>
    <xf numFmtId="167" fontId="105" fillId="0" borderId="60" xfId="0" applyNumberFormat="1" applyFont="1" applyFill="1" applyBorder="1" applyAlignment="1">
      <alignment horizontal="center"/>
    </xf>
    <xf numFmtId="167" fontId="93" fillId="0" borderId="55" xfId="0" applyNumberFormat="1" applyFont="1" applyFill="1" applyBorder="1" applyAlignment="1">
      <alignment horizontal="center"/>
    </xf>
    <xf numFmtId="167" fontId="93" fillId="0" borderId="0" xfId="0" applyNumberFormat="1" applyFont="1" applyFill="1" applyBorder="1" applyAlignment="1">
      <alignment horizontal="center"/>
    </xf>
    <xf numFmtId="167" fontId="109" fillId="80" borderId="56" xfId="0" applyNumberFormat="1" applyFont="1" applyFill="1" applyBorder="1" applyAlignment="1">
      <alignment horizontal="center"/>
    </xf>
    <xf numFmtId="167" fontId="105" fillId="0" borderId="60" xfId="0" applyNumberFormat="1" applyFont="1" applyBorder="1" applyAlignment="1">
      <alignment horizontal="center"/>
    </xf>
    <xf numFmtId="193" fontId="109" fillId="0" borderId="12" xfId="0" applyNumberFormat="1" applyFont="1" applyBorder="1" applyAlignment="1">
      <alignment vertical="center"/>
    </xf>
    <xf numFmtId="167" fontId="105" fillId="0" borderId="61" xfId="0" applyNumberFormat="1" applyFont="1" applyBorder="1" applyAlignment="1">
      <alignment horizontal="center"/>
    </xf>
    <xf numFmtId="0" fontId="107" fillId="3" borderId="123" xfId="0" applyFont="1" applyFill="1" applyBorder="1" applyAlignment="1">
      <alignment horizontal="left" vertical="center" wrapText="1"/>
    </xf>
    <xf numFmtId="0" fontId="103" fillId="3" borderId="124" xfId="20966" applyFont="1" applyFill="1" applyBorder="1" applyAlignment="1">
      <alignment horizontal="left" vertical="center" wrapText="1" indent="1"/>
    </xf>
    <xf numFmtId="0" fontId="103" fillId="3" borderId="121" xfId="0" applyFont="1" applyFill="1" applyBorder="1" applyAlignment="1">
      <alignment horizontal="left" vertical="center" wrapText="1" indent="1"/>
    </xf>
    <xf numFmtId="0" fontId="103" fillId="0" borderId="124" xfId="20966" applyFont="1" applyFill="1" applyBorder="1" applyAlignment="1">
      <alignment horizontal="left" vertical="center" wrapText="1" indent="1"/>
    </xf>
    <xf numFmtId="0" fontId="103" fillId="3" borderId="122" xfId="0" applyFont="1" applyFill="1" applyBorder="1" applyAlignment="1">
      <alignment horizontal="left" vertical="center" wrapText="1" indent="1"/>
    </xf>
    <xf numFmtId="0" fontId="103" fillId="3" borderId="124" xfId="0" applyFont="1" applyFill="1" applyBorder="1" applyAlignment="1">
      <alignment horizontal="left" vertical="center" wrapText="1" indent="1"/>
    </xf>
    <xf numFmtId="0" fontId="107" fillId="0" borderId="124" xfId="0" applyFont="1" applyBorder="1" applyAlignment="1">
      <alignment horizontal="left" vertical="center" wrapText="1"/>
    </xf>
    <xf numFmtId="0" fontId="105" fillId="0" borderId="124" xfId="0" applyFont="1" applyBorder="1"/>
    <xf numFmtId="0" fontId="103" fillId="0" borderId="124" xfId="0" applyFont="1" applyBorder="1" applyAlignment="1">
      <alignment horizontal="left" vertical="center" wrapText="1" indent="1"/>
    </xf>
    <xf numFmtId="0" fontId="107" fillId="0" borderId="124" xfId="20966" applyFont="1" applyFill="1" applyBorder="1" applyAlignment="1">
      <alignment horizontal="left" vertical="center" wrapText="1"/>
    </xf>
    <xf numFmtId="0" fontId="107" fillId="3" borderId="124" xfId="0" applyFont="1" applyFill="1" applyBorder="1" applyAlignment="1">
      <alignment horizontal="left" vertical="center" wrapText="1"/>
    </xf>
    <xf numFmtId="0" fontId="107" fillId="0" borderId="124" xfId="0" applyFont="1" applyFill="1" applyBorder="1" applyAlignment="1">
      <alignment vertical="center" wrapText="1"/>
    </xf>
    <xf numFmtId="0" fontId="107" fillId="0" borderId="124" xfId="20966" applyFont="1" applyFill="1" applyBorder="1" applyAlignment="1">
      <alignment horizontal="center" vertical="center" wrapText="1"/>
    </xf>
    <xf numFmtId="0" fontId="107" fillId="3" borderId="124" xfId="20966" applyFont="1" applyFill="1" applyBorder="1" applyAlignment="1">
      <alignment horizontal="left" vertical="center" wrapText="1"/>
    </xf>
    <xf numFmtId="0" fontId="108" fillId="3" borderId="124" xfId="0" applyFont="1" applyFill="1" applyBorder="1" applyAlignment="1">
      <alignment horizontal="left" vertical="center" wrapText="1" indent="1"/>
    </xf>
    <xf numFmtId="0" fontId="103" fillId="0" borderId="124" xfId="0" applyFont="1" applyFill="1" applyBorder="1" applyAlignment="1">
      <alignment horizontal="left" vertical="center" wrapText="1" indent="1"/>
    </xf>
    <xf numFmtId="0" fontId="107" fillId="0" borderId="124" xfId="0" applyFont="1" applyFill="1" applyBorder="1" applyAlignment="1">
      <alignment horizontal="left" vertical="center" wrapText="1"/>
    </xf>
    <xf numFmtId="0" fontId="110" fillId="0" borderId="124" xfId="0" applyFont="1" applyBorder="1" applyAlignment="1">
      <alignment horizontal="justify"/>
    </xf>
    <xf numFmtId="0" fontId="93" fillId="0" borderId="58" xfId="0" applyFont="1" applyFill="1" applyBorder="1" applyAlignment="1">
      <alignment horizontal="center" vertical="center" wrapText="1"/>
    </xf>
    <xf numFmtId="0" fontId="93" fillId="0" borderId="6" xfId="0" applyFont="1" applyFill="1" applyBorder="1" applyAlignment="1">
      <alignment horizontal="center" vertical="center" wrapText="1"/>
    </xf>
    <xf numFmtId="193" fontId="93" fillId="0" borderId="12" xfId="0" applyNumberFormat="1" applyFont="1" applyBorder="1" applyAlignment="1">
      <alignment horizontal="center" vertical="center"/>
    </xf>
    <xf numFmtId="193" fontId="93" fillId="0" borderId="11" xfId="0" applyNumberFormat="1" applyFont="1" applyBorder="1" applyAlignment="1">
      <alignment horizontal="center" vertical="center"/>
    </xf>
    <xf numFmtId="193" fontId="93" fillId="0" borderId="13" xfId="0" applyNumberFormat="1" applyFont="1" applyBorder="1" applyAlignment="1">
      <alignment horizontal="center" vertical="center"/>
    </xf>
    <xf numFmtId="193" fontId="93" fillId="0" borderId="11" xfId="0" applyNumberFormat="1" applyFont="1" applyFill="1" applyBorder="1" applyAlignment="1">
      <alignment horizontal="center" vertical="center"/>
    </xf>
    <xf numFmtId="193" fontId="111" fillId="0" borderId="11" xfId="0" applyNumberFormat="1" applyFont="1" applyFill="1" applyBorder="1" applyAlignment="1">
      <alignment horizontal="center" vertical="center"/>
    </xf>
    <xf numFmtId="193" fontId="93" fillId="0" borderId="30" xfId="0" applyNumberFormat="1" applyFont="1" applyBorder="1" applyAlignment="1">
      <alignment horizontal="center" vertical="center"/>
    </xf>
    <xf numFmtId="0" fontId="93" fillId="0" borderId="124" xfId="0" applyFont="1" applyBorder="1" applyAlignment="1">
      <alignment horizontal="center"/>
    </xf>
    <xf numFmtId="1" fontId="93" fillId="0" borderId="124" xfId="0" applyNumberFormat="1" applyFont="1" applyBorder="1" applyAlignment="1">
      <alignment horizontal="center"/>
    </xf>
    <xf numFmtId="1" fontId="105" fillId="0" borderId="11" xfId="0" applyNumberFormat="1" applyFont="1" applyBorder="1" applyAlignment="1">
      <alignment horizontal="center" vertical="center"/>
    </xf>
    <xf numFmtId="1" fontId="105" fillId="0" borderId="0" xfId="0" applyNumberFormat="1" applyFont="1"/>
    <xf numFmtId="0" fontId="93" fillId="0" borderId="0" xfId="0" applyFont="1" applyFill="1" applyBorder="1" applyAlignment="1">
      <alignment horizontal="center" wrapText="1"/>
    </xf>
    <xf numFmtId="0" fontId="105" fillId="0" borderId="17" xfId="0" applyFont="1" applyBorder="1" applyAlignment="1">
      <alignment vertical="center"/>
    </xf>
    <xf numFmtId="0" fontId="103" fillId="3" borderId="3" xfId="11" applyFont="1" applyFill="1" applyBorder="1" applyAlignment="1">
      <alignment horizontal="left" vertical="center" wrapText="1"/>
    </xf>
    <xf numFmtId="167" fontId="105" fillId="0" borderId="3" xfId="0" applyNumberFormat="1" applyFont="1" applyBorder="1" applyAlignment="1"/>
    <xf numFmtId="0" fontId="103" fillId="3" borderId="20" xfId="9" applyFont="1" applyFill="1" applyBorder="1" applyAlignment="1" applyProtection="1">
      <alignment horizontal="left" vertical="center"/>
      <protection locked="0"/>
    </xf>
    <xf numFmtId="0" fontId="104" fillId="3" borderId="21" xfId="16" applyFont="1" applyFill="1" applyBorder="1" applyAlignment="1" applyProtection="1">
      <protection locked="0"/>
    </xf>
    <xf numFmtId="193" fontId="105" fillId="36" borderId="21" xfId="0" applyNumberFormat="1" applyFont="1" applyFill="1" applyBorder="1"/>
    <xf numFmtId="167" fontId="105" fillId="36" borderId="21" xfId="0" applyNumberFormat="1" applyFont="1" applyFill="1" applyBorder="1"/>
    <xf numFmtId="164" fontId="105" fillId="0" borderId="3" xfId="7" applyNumberFormat="1" applyFont="1" applyBorder="1" applyAlignment="1"/>
    <xf numFmtId="193" fontId="105" fillId="0" borderId="0" xfId="0" applyNumberFormat="1" applyFont="1"/>
    <xf numFmtId="0" fontId="105" fillId="0" borderId="14" xfId="0" applyFont="1" applyBorder="1"/>
    <xf numFmtId="0" fontId="105" fillId="0" borderId="16" xfId="0" applyFont="1" applyBorder="1"/>
    <xf numFmtId="0" fontId="105" fillId="0" borderId="18" xfId="0" applyFont="1" applyBorder="1" applyAlignment="1">
      <alignment horizontal="center" vertical="center"/>
    </xf>
    <xf numFmtId="0" fontId="105" fillId="0" borderId="0" xfId="0" applyFont="1" applyAlignment="1">
      <alignment horizontal="center" vertical="center"/>
    </xf>
    <xf numFmtId="0" fontId="103" fillId="3" borderId="17" xfId="5" applyFont="1" applyFill="1" applyBorder="1" applyAlignment="1" applyProtection="1">
      <alignment horizontal="right" vertical="center"/>
      <protection locked="0"/>
    </xf>
    <xf numFmtId="193" fontId="105" fillId="0" borderId="17" xfId="0" applyNumberFormat="1" applyFont="1" applyBorder="1" applyAlignment="1"/>
    <xf numFmtId="193" fontId="105" fillId="36" borderId="51" xfId="0" applyNumberFormat="1" applyFont="1" applyFill="1" applyBorder="1" applyAlignment="1"/>
    <xf numFmtId="0" fontId="104" fillId="3" borderId="22" xfId="16" applyFont="1" applyFill="1" applyBorder="1" applyAlignment="1" applyProtection="1">
      <protection locked="0"/>
    </xf>
    <xf numFmtId="193" fontId="105" fillId="36" borderId="20" xfId="0" applyNumberFormat="1" applyFont="1" applyFill="1" applyBorder="1"/>
    <xf numFmtId="193" fontId="105" fillId="36" borderId="22" xfId="0" applyNumberFormat="1" applyFont="1" applyFill="1" applyBorder="1"/>
    <xf numFmtId="193" fontId="105" fillId="36" borderId="52" xfId="0" applyNumberFormat="1" applyFont="1" applyFill="1" applyBorder="1"/>
    <xf numFmtId="0" fontId="105" fillId="0" borderId="0" xfId="0" applyFont="1" applyBorder="1" applyAlignment="1">
      <alignment horizontal="center" vertical="center" wrapText="1"/>
    </xf>
    <xf numFmtId="0" fontId="105" fillId="0" borderId="0" xfId="0" applyFont="1" applyBorder="1" applyAlignment="1">
      <alignment vertical="center"/>
    </xf>
    <xf numFmtId="0" fontId="105" fillId="0" borderId="0" xfId="0" applyFont="1" applyBorder="1" applyAlignment="1">
      <alignment vertical="center" wrapText="1"/>
    </xf>
    <xf numFmtId="0" fontId="105" fillId="0" borderId="15" xfId="0" applyFont="1" applyBorder="1"/>
    <xf numFmtId="0" fontId="105" fillId="0" borderId="17" xfId="0" applyFont="1" applyBorder="1"/>
    <xf numFmtId="0" fontId="105" fillId="0" borderId="62" xfId="0" applyFont="1" applyBorder="1" applyAlignment="1">
      <alignment wrapText="1"/>
    </xf>
    <xf numFmtId="193" fontId="105" fillId="0" borderId="3" xfId="0" applyNumberFormat="1" applyFont="1" applyBorder="1"/>
    <xf numFmtId="9" fontId="105" fillId="0" borderId="18" xfId="20962" applyFont="1" applyBorder="1"/>
    <xf numFmtId="0" fontId="93" fillId="0" borderId="21" xfId="0" applyFont="1" applyBorder="1"/>
    <xf numFmtId="9" fontId="105" fillId="36" borderId="22" xfId="20962" applyFont="1" applyFill="1" applyBorder="1"/>
    <xf numFmtId="0" fontId="3" fillId="3" borderId="126" xfId="0" applyFont="1" applyFill="1" applyBorder="1" applyAlignment="1">
      <alignment vertical="center"/>
    </xf>
    <xf numFmtId="0" fontId="112" fillId="0" borderId="0" xfId="11" applyFont="1" applyFill="1" applyBorder="1" applyAlignment="1" applyProtection="1"/>
    <xf numFmtId="0" fontId="93" fillId="0" borderId="124" xfId="0" applyFont="1" applyFill="1" applyBorder="1" applyAlignment="1">
      <alignment horizontal="center" vertical="center" wrapText="1"/>
    </xf>
    <xf numFmtId="49" fontId="103" fillId="3" borderId="124" xfId="5" applyNumberFormat="1" applyFont="1" applyFill="1" applyBorder="1" applyAlignment="1" applyProtection="1">
      <alignment horizontal="right" vertical="center"/>
      <protection locked="0"/>
    </xf>
    <xf numFmtId="0" fontId="103" fillId="3" borderId="124" xfId="13" applyFont="1" applyFill="1" applyBorder="1" applyAlignment="1" applyProtection="1">
      <alignment horizontal="left" vertical="center" wrapText="1"/>
      <protection locked="0"/>
    </xf>
    <xf numFmtId="0" fontId="93" fillId="0" borderId="124" xfId="0" applyFont="1" applyBorder="1"/>
    <xf numFmtId="0" fontId="103" fillId="0" borderId="124" xfId="13" applyFont="1" applyFill="1" applyBorder="1" applyAlignment="1" applyProtection="1">
      <alignment horizontal="left" vertical="center" wrapText="1"/>
      <protection locked="0"/>
    </xf>
    <xf numFmtId="0" fontId="106" fillId="0" borderId="124" xfId="13" applyFont="1" applyFill="1" applyBorder="1" applyAlignment="1" applyProtection="1">
      <alignment horizontal="left" vertical="center" wrapText="1"/>
      <protection locked="0"/>
    </xf>
    <xf numFmtId="49" fontId="103" fillId="0" borderId="124" xfId="5" applyNumberFormat="1" applyFont="1" applyFill="1" applyBorder="1" applyAlignment="1" applyProtection="1">
      <alignment horizontal="right" vertical="center"/>
      <protection locked="0"/>
    </xf>
    <xf numFmtId="49" fontId="104" fillId="0" borderId="124" xfId="5" applyNumberFormat="1" applyFont="1" applyFill="1" applyBorder="1" applyAlignment="1" applyProtection="1">
      <alignment horizontal="right" vertical="center"/>
      <protection locked="0"/>
    </xf>
    <xf numFmtId="0" fontId="105" fillId="0" borderId="0" xfId="0" applyFont="1" applyFill="1" applyAlignment="1">
      <alignment horizontal="left" vertical="top" wrapText="1"/>
    </xf>
    <xf numFmtId="0" fontId="103" fillId="0" borderId="124" xfId="0" applyFont="1" applyBorder="1" applyAlignment="1">
      <alignment horizontal="center" vertical="center"/>
    </xf>
    <xf numFmtId="0" fontId="103" fillId="0" borderId="124" xfId="0" applyFont="1" applyBorder="1" applyAlignment="1">
      <alignment horizontal="center" vertical="center" wrapText="1"/>
    </xf>
    <xf numFmtId="0" fontId="103" fillId="0" borderId="128" xfId="0" applyFont="1" applyFill="1" applyBorder="1" applyAlignment="1">
      <alignment horizontal="center" vertical="center" wrapText="1"/>
    </xf>
    <xf numFmtId="49" fontId="103" fillId="3" borderId="124" xfId="5" applyNumberFormat="1" applyFont="1" applyFill="1" applyBorder="1" applyAlignment="1" applyProtection="1">
      <alignment horizontal="right" vertical="center" wrapText="1"/>
      <protection locked="0"/>
    </xf>
    <xf numFmtId="0" fontId="103" fillId="0" borderId="124" xfId="0" applyFont="1" applyBorder="1"/>
    <xf numFmtId="49" fontId="103" fillId="0" borderId="124" xfId="5" applyNumberFormat="1" applyFont="1" applyFill="1" applyBorder="1" applyAlignment="1" applyProtection="1">
      <alignment horizontal="right" vertical="center" wrapText="1"/>
      <protection locked="0"/>
    </xf>
    <xf numFmtId="49" fontId="104" fillId="0" borderId="124" xfId="5" applyNumberFormat="1" applyFont="1" applyFill="1" applyBorder="1" applyAlignment="1" applyProtection="1">
      <alignment horizontal="right" vertical="center" wrapText="1"/>
      <protection locked="0"/>
    </xf>
    <xf numFmtId="0" fontId="104" fillId="0" borderId="124" xfId="0" applyFont="1" applyBorder="1"/>
    <xf numFmtId="0" fontId="93" fillId="0" borderId="0" xfId="0" applyFont="1"/>
    <xf numFmtId="0" fontId="103" fillId="0" borderId="124" xfId="0" applyFont="1" applyBorder="1" applyAlignment="1">
      <alignment wrapText="1"/>
    </xf>
    <xf numFmtId="0" fontId="103" fillId="0" borderId="124" xfId="0" applyFont="1" applyBorder="1" applyAlignment="1">
      <alignment horizontal="left" indent="8"/>
    </xf>
    <xf numFmtId="0" fontId="104" fillId="0" borderId="124" xfId="0" applyFont="1" applyBorder="1" applyAlignment="1">
      <alignment horizontal="center" vertical="center" wrapText="1"/>
    </xf>
    <xf numFmtId="0" fontId="104" fillId="0" borderId="128" xfId="0" applyFont="1" applyFill="1" applyBorder="1" applyAlignment="1">
      <alignment horizontal="center" vertical="center" wrapText="1"/>
    </xf>
    <xf numFmtId="0" fontId="104" fillId="0" borderId="7" xfId="0" applyFont="1" applyBorder="1" applyAlignment="1">
      <alignment horizontal="center" vertical="center" wrapText="1"/>
    </xf>
    <xf numFmtId="0" fontId="104" fillId="0" borderId="124" xfId="0" applyFont="1" applyBorder="1" applyAlignment="1">
      <alignment horizontal="center" vertical="center"/>
    </xf>
    <xf numFmtId="0" fontId="103" fillId="0" borderId="124" xfId="0" applyNumberFormat="1" applyFont="1" applyFill="1" applyBorder="1" applyAlignment="1">
      <alignment horizontal="left" vertical="center" wrapText="1"/>
    </xf>
    <xf numFmtId="0" fontId="103" fillId="0" borderId="124" xfId="0" applyFont="1" applyFill="1" applyBorder="1"/>
    <xf numFmtId="0" fontId="104" fillId="0" borderId="124" xfId="0" applyFont="1" applyFill="1" applyBorder="1"/>
    <xf numFmtId="0" fontId="105" fillId="0" borderId="0" xfId="0" applyFont="1" applyBorder="1" applyAlignment="1">
      <alignment horizontal="left"/>
    </xf>
    <xf numFmtId="0" fontId="93" fillId="0" borderId="124" xfId="0" applyFont="1" applyFill="1" applyBorder="1" applyAlignment="1">
      <alignment horizontal="center" vertical="center" wrapText="1"/>
    </xf>
    <xf numFmtId="0" fontId="93" fillId="0" borderId="124" xfId="0" applyFont="1" applyFill="1" applyBorder="1"/>
    <xf numFmtId="0" fontId="105" fillId="0" borderId="124" xfId="0" applyFont="1" applyFill="1" applyBorder="1"/>
    <xf numFmtId="0" fontId="105" fillId="0" borderId="124" xfId="0" applyFont="1" applyFill="1" applyBorder="1" applyAlignment="1">
      <alignment horizontal="left" wrapText="1"/>
    </xf>
    <xf numFmtId="0" fontId="105" fillId="0" borderId="124" xfId="0" applyFont="1" applyFill="1" applyBorder="1" applyAlignment="1">
      <alignment horizontal="left" wrapText="1" indent="2"/>
    </xf>
    <xf numFmtId="0" fontId="93" fillId="0" borderId="7" xfId="0" applyFont="1" applyBorder="1"/>
    <xf numFmtId="0" fontId="104" fillId="0" borderId="103" xfId="0" applyFont="1" applyFill="1" applyBorder="1" applyAlignment="1">
      <alignment horizontal="center" vertical="center" wrapText="1"/>
    </xf>
    <xf numFmtId="0" fontId="103" fillId="0" borderId="0" xfId="0" applyFont="1" applyBorder="1" applyAlignment="1">
      <alignment horizontal="center" vertical="center"/>
    </xf>
    <xf numFmtId="0" fontId="103" fillId="0" borderId="0" xfId="0" applyFont="1" applyBorder="1" applyAlignment="1">
      <alignment horizontal="center" vertical="center" wrapText="1"/>
    </xf>
    <xf numFmtId="0" fontId="103" fillId="0" borderId="124" xfId="0" applyFont="1" applyBorder="1" applyAlignment="1">
      <alignment horizontal="center"/>
    </xf>
    <xf numFmtId="0" fontId="103" fillId="0" borderId="124" xfId="0" applyFont="1" applyBorder="1" applyAlignment="1">
      <alignment horizontal="left" indent="1"/>
    </xf>
    <xf numFmtId="14" fontId="103" fillId="0" borderId="0" xfId="0" applyNumberFormat="1" applyFont="1" applyBorder="1"/>
    <xf numFmtId="0" fontId="103" fillId="0" borderId="0" xfId="0" applyFont="1" applyFill="1"/>
    <xf numFmtId="0" fontId="103" fillId="0" borderId="66" xfId="0" applyFont="1" applyBorder="1"/>
    <xf numFmtId="0" fontId="104" fillId="0" borderId="63" xfId="0" applyFont="1" applyBorder="1"/>
    <xf numFmtId="0" fontId="103" fillId="0" borderId="17" xfId="0" applyFont="1" applyBorder="1" applyAlignment="1">
      <alignment horizontal="left" indent="1"/>
    </xf>
    <xf numFmtId="0" fontId="103" fillId="0" borderId="80" xfId="0" applyFont="1" applyBorder="1" applyAlignment="1">
      <alignment horizontal="left" indent="1"/>
    </xf>
    <xf numFmtId="0" fontId="103" fillId="0" borderId="17" xfId="0" applyFont="1" applyBorder="1" applyAlignment="1">
      <alignment horizontal="left" indent="2"/>
    </xf>
    <xf numFmtId="0" fontId="103" fillId="0" borderId="80" xfId="0" applyFont="1" applyBorder="1" applyAlignment="1">
      <alignment horizontal="left" indent="2"/>
    </xf>
    <xf numFmtId="49" fontId="103" fillId="0" borderId="17" xfId="0" applyNumberFormat="1" applyFont="1" applyBorder="1" applyAlignment="1">
      <alignment horizontal="left" indent="3"/>
    </xf>
    <xf numFmtId="49" fontId="103" fillId="0" borderId="80" xfId="0" applyNumberFormat="1" applyFont="1" applyFill="1" applyBorder="1" applyAlignment="1">
      <alignment horizontal="left" indent="3"/>
    </xf>
    <xf numFmtId="49" fontId="103" fillId="0" borderId="17" xfId="0" applyNumberFormat="1" applyFont="1" applyBorder="1" applyAlignment="1">
      <alignment horizontal="left" indent="1"/>
    </xf>
    <xf numFmtId="49" fontId="103" fillId="0" borderId="80" xfId="0" applyNumberFormat="1" applyFont="1" applyFill="1" applyBorder="1" applyAlignment="1">
      <alignment horizontal="left" indent="1"/>
    </xf>
    <xf numFmtId="0" fontId="103" fillId="0" borderId="17" xfId="0" applyNumberFormat="1" applyFont="1" applyBorder="1" applyAlignment="1">
      <alignment horizontal="left" indent="1"/>
    </xf>
    <xf numFmtId="49" fontId="103" fillId="0" borderId="17" xfId="0" applyNumberFormat="1" applyFont="1" applyBorder="1" applyAlignment="1">
      <alignment horizontal="left" wrapText="1" indent="2"/>
    </xf>
    <xf numFmtId="49" fontId="103" fillId="0" borderId="80" xfId="0" applyNumberFormat="1" applyFont="1" applyFill="1" applyBorder="1" applyAlignment="1">
      <alignment horizontal="left" vertical="top" wrapText="1" indent="2"/>
    </xf>
    <xf numFmtId="49" fontId="103" fillId="0" borderId="17" xfId="0" applyNumberFormat="1" applyFont="1" applyFill="1" applyBorder="1" applyAlignment="1">
      <alignment horizontal="left" wrapText="1" indent="3"/>
    </xf>
    <xf numFmtId="49" fontId="103" fillId="0" borderId="80" xfId="0" applyNumberFormat="1" applyFont="1" applyFill="1" applyBorder="1" applyAlignment="1">
      <alignment horizontal="left" wrapText="1" indent="3"/>
    </xf>
    <xf numFmtId="49" fontId="103" fillId="0" borderId="80" xfId="0" applyNumberFormat="1" applyFont="1" applyFill="1" applyBorder="1" applyAlignment="1">
      <alignment horizontal="left" wrapText="1" indent="2"/>
    </xf>
    <xf numFmtId="0" fontId="103" fillId="0" borderId="17" xfId="0" applyNumberFormat="1" applyFont="1" applyFill="1" applyBorder="1" applyAlignment="1">
      <alignment horizontal="left" wrapText="1" indent="1"/>
    </xf>
    <xf numFmtId="49" fontId="103" fillId="0" borderId="80" xfId="0" applyNumberFormat="1" applyFont="1" applyFill="1" applyBorder="1" applyAlignment="1">
      <alignment horizontal="left" wrapText="1" indent="1"/>
    </xf>
    <xf numFmtId="0" fontId="103" fillId="0" borderId="20" xfId="0" applyNumberFormat="1" applyFont="1" applyFill="1" applyBorder="1" applyAlignment="1">
      <alignment horizontal="left" wrapText="1" indent="1"/>
    </xf>
    <xf numFmtId="49" fontId="103" fillId="0" borderId="22" xfId="0" applyNumberFormat="1" applyFont="1" applyFill="1" applyBorder="1" applyAlignment="1">
      <alignment horizontal="left" wrapText="1" indent="1"/>
    </xf>
    <xf numFmtId="0" fontId="104" fillId="0" borderId="67" xfId="0" applyNumberFormat="1" applyFont="1" applyFill="1" applyBorder="1" applyAlignment="1">
      <alignment horizontal="left" vertical="center" wrapText="1"/>
    </xf>
    <xf numFmtId="0" fontId="104" fillId="0" borderId="7" xfId="0" applyFont="1" applyFill="1" applyBorder="1" applyAlignment="1">
      <alignment horizontal="center" vertical="center" wrapText="1"/>
    </xf>
    <xf numFmtId="0" fontId="104" fillId="0" borderId="124" xfId="0" applyNumberFormat="1" applyFont="1" applyFill="1" applyBorder="1" applyAlignment="1">
      <alignment horizontal="left" vertical="center" wrapText="1"/>
    </xf>
    <xf numFmtId="0" fontId="103" fillId="0" borderId="0" xfId="0" applyFont="1" applyAlignment="1">
      <alignment horizontal="center" vertical="center"/>
    </xf>
    <xf numFmtId="0" fontId="103" fillId="0" borderId="0" xfId="0" applyFont="1" applyBorder="1" applyAlignment="1">
      <alignment horizontal="left"/>
    </xf>
    <xf numFmtId="0" fontId="103" fillId="0" borderId="124" xfId="0" applyFont="1" applyFill="1" applyBorder="1" applyAlignment="1">
      <alignment horizontal="left" indent="1"/>
    </xf>
    <xf numFmtId="0" fontId="103" fillId="0" borderId="0" xfId="0" applyFont="1" applyFill="1" applyBorder="1" applyAlignment="1">
      <alignment wrapText="1"/>
    </xf>
    <xf numFmtId="0" fontId="103" fillId="0" borderId="124" xfId="0" applyFont="1" applyBorder="1" applyAlignment="1">
      <alignment horizontal="left" indent="2"/>
    </xf>
    <xf numFmtId="0" fontId="103" fillId="0" borderId="118" xfId="0" applyNumberFormat="1" applyFont="1" applyFill="1" applyBorder="1" applyAlignment="1">
      <alignment vertical="center" wrapText="1" readingOrder="1"/>
    </xf>
    <xf numFmtId="0" fontId="103" fillId="0" borderId="119" xfId="0" applyNumberFormat="1" applyFont="1" applyFill="1" applyBorder="1" applyAlignment="1">
      <alignment vertical="center" wrapText="1" readingOrder="1"/>
    </xf>
    <xf numFmtId="0" fontId="103" fillId="0" borderId="124" xfId="0" applyFont="1" applyBorder="1" applyAlignment="1">
      <alignment horizontal="left" indent="3"/>
    </xf>
    <xf numFmtId="0" fontId="103" fillId="0" borderId="119" xfId="0" applyNumberFormat="1" applyFont="1" applyFill="1" applyBorder="1" applyAlignment="1">
      <alignment horizontal="left" vertical="center" wrapText="1" indent="1" readingOrder="1"/>
    </xf>
    <xf numFmtId="0" fontId="103" fillId="0" borderId="128" xfId="0" applyFont="1" applyBorder="1" applyAlignment="1">
      <alignment horizontal="left" indent="2"/>
    </xf>
    <xf numFmtId="0" fontId="103" fillId="0" borderId="120" xfId="0" applyNumberFormat="1" applyFont="1" applyFill="1" applyBorder="1" applyAlignment="1">
      <alignment vertical="center" wrapText="1" readingOrder="1"/>
    </xf>
    <xf numFmtId="0" fontId="103" fillId="0" borderId="124" xfId="0" applyFont="1" applyFill="1" applyBorder="1" applyAlignment="1">
      <alignment horizontal="left" indent="2"/>
    </xf>
    <xf numFmtId="0" fontId="104" fillId="0" borderId="124" xfId="0" applyNumberFormat="1" applyFont="1" applyFill="1" applyBorder="1" applyAlignment="1">
      <alignment vertical="center" wrapText="1" readingOrder="1"/>
    </xf>
    <xf numFmtId="0" fontId="85" fillId="0" borderId="124" xfId="0" applyFont="1" applyBorder="1"/>
    <xf numFmtId="0" fontId="103" fillId="0" borderId="1" xfId="0" applyFont="1" applyBorder="1"/>
    <xf numFmtId="0" fontId="93" fillId="0" borderId="1" xfId="0" applyFont="1" applyBorder="1" applyAlignment="1">
      <alignment horizontal="center" vertical="center"/>
    </xf>
    <xf numFmtId="0" fontId="103" fillId="0" borderId="17" xfId="0" applyFont="1" applyBorder="1" applyAlignment="1">
      <alignment horizontal="right" vertical="center" wrapText="1"/>
    </xf>
    <xf numFmtId="0" fontId="103" fillId="0" borderId="15" xfId="0" applyFont="1" applyBorder="1" applyAlignment="1">
      <alignment vertical="center" wrapText="1"/>
    </xf>
    <xf numFmtId="0" fontId="104" fillId="0" borderId="15" xfId="0" applyNumberFormat="1" applyFont="1" applyFill="1" applyBorder="1" applyAlignment="1">
      <alignment horizontal="left" vertical="center" wrapText="1" indent="1"/>
    </xf>
    <xf numFmtId="0" fontId="104" fillId="0" borderId="16" xfId="0" applyNumberFormat="1" applyFont="1" applyFill="1" applyBorder="1" applyAlignment="1">
      <alignment horizontal="left" vertical="center" wrapText="1" indent="1"/>
    </xf>
    <xf numFmtId="0" fontId="103" fillId="0" borderId="14" xfId="0" applyNumberFormat="1" applyFont="1" applyFill="1" applyBorder="1" applyAlignment="1">
      <alignment horizontal="left" vertical="center" wrapText="1" indent="1"/>
    </xf>
    <xf numFmtId="0" fontId="103" fillId="0" borderId="15" xfId="0" applyNumberFormat="1" applyFont="1" applyFill="1" applyBorder="1" applyAlignment="1">
      <alignment horizontal="left" vertical="center" wrapText="1" indent="1"/>
    </xf>
    <xf numFmtId="0" fontId="103" fillId="0" borderId="16" xfId="0" applyNumberFormat="1" applyFont="1" applyFill="1" applyBorder="1" applyAlignment="1">
      <alignment horizontal="left" vertical="center" wrapText="1" indent="1"/>
    </xf>
    <xf numFmtId="169" fontId="103" fillId="37" borderId="0" xfId="20" applyFont="1" applyBorder="1"/>
    <xf numFmtId="169" fontId="103" fillId="37" borderId="93" xfId="20" applyFont="1" applyBorder="1"/>
    <xf numFmtId="169" fontId="103" fillId="37" borderId="62" xfId="20" applyFont="1" applyBorder="1"/>
    <xf numFmtId="0" fontId="103" fillId="0" borderId="17" xfId="0" applyFont="1" applyFill="1" applyBorder="1" applyAlignment="1">
      <alignment horizontal="center" vertical="center" wrapText="1"/>
    </xf>
    <xf numFmtId="0" fontId="103" fillId="0" borderId="17" xfId="0" applyFont="1" applyFill="1" applyBorder="1" applyAlignment="1">
      <alignment horizontal="right" vertical="center" wrapText="1"/>
    </xf>
    <xf numFmtId="193" fontId="105" fillId="0" borderId="17" xfId="0" applyNumberFormat="1" applyFont="1" applyFill="1" applyBorder="1" applyAlignment="1" applyProtection="1">
      <alignment vertical="center" wrapText="1"/>
      <protection locked="0"/>
    </xf>
    <xf numFmtId="193" fontId="105" fillId="0" borderId="124" xfId="0" applyNumberFormat="1" applyFont="1" applyFill="1" applyBorder="1" applyAlignment="1" applyProtection="1">
      <alignment vertical="center" wrapText="1"/>
      <protection locked="0"/>
    </xf>
    <xf numFmtId="193" fontId="105" fillId="0" borderId="80" xfId="0" applyNumberFormat="1" applyFont="1" applyFill="1" applyBorder="1" applyAlignment="1" applyProtection="1">
      <alignment vertical="center" wrapText="1"/>
      <protection locked="0"/>
    </xf>
    <xf numFmtId="193" fontId="105" fillId="0" borderId="17" xfId="0" applyNumberFormat="1" applyFont="1" applyBorder="1" applyAlignment="1" applyProtection="1">
      <alignment vertical="center" wrapText="1"/>
      <protection locked="0"/>
    </xf>
    <xf numFmtId="193" fontId="105" fillId="0" borderId="124" xfId="0" applyNumberFormat="1" applyFont="1" applyBorder="1" applyAlignment="1" applyProtection="1">
      <alignment vertical="center" wrapText="1"/>
      <protection locked="0"/>
    </xf>
    <xf numFmtId="193" fontId="105" fillId="0" borderId="80" xfId="0" applyNumberFormat="1" applyFont="1" applyBorder="1" applyAlignment="1" applyProtection="1">
      <alignment vertical="center" wrapText="1"/>
      <protection locked="0"/>
    </xf>
    <xf numFmtId="0" fontId="103" fillId="2" borderId="17" xfId="0" applyFont="1" applyFill="1" applyBorder="1" applyAlignment="1">
      <alignment horizontal="right" vertical="center"/>
    </xf>
    <xf numFmtId="193" fontId="116" fillId="2" borderId="17" xfId="0" applyNumberFormat="1" applyFont="1" applyFill="1" applyBorder="1" applyAlignment="1" applyProtection="1">
      <alignment vertical="center"/>
      <protection locked="0"/>
    </xf>
    <xf numFmtId="193" fontId="116" fillId="2" borderId="124" xfId="0" applyNumberFormat="1" applyFont="1" applyFill="1" applyBorder="1" applyAlignment="1" applyProtection="1">
      <alignment vertical="center"/>
      <protection locked="0"/>
    </xf>
    <xf numFmtId="193" fontId="116" fillId="2" borderId="80" xfId="0" applyNumberFormat="1" applyFont="1" applyFill="1" applyBorder="1" applyAlignment="1" applyProtection="1">
      <alignment vertical="center"/>
      <protection locked="0"/>
    </xf>
    <xf numFmtId="193" fontId="105" fillId="0" borderId="17" xfId="0" applyNumberFormat="1" applyFont="1" applyFill="1" applyBorder="1" applyAlignment="1" applyProtection="1">
      <alignment horizontal="center" vertical="center" wrapText="1"/>
      <protection locked="0"/>
    </xf>
    <xf numFmtId="193" fontId="105" fillId="0" borderId="124" xfId="0" applyNumberFormat="1" applyFont="1" applyFill="1" applyBorder="1" applyAlignment="1" applyProtection="1">
      <alignment horizontal="center" vertical="center" wrapText="1"/>
      <protection locked="0"/>
    </xf>
    <xf numFmtId="193" fontId="105" fillId="0" borderId="80" xfId="0" applyNumberFormat="1" applyFont="1" applyFill="1" applyBorder="1" applyAlignment="1" applyProtection="1">
      <alignment horizontal="center" vertical="center" wrapText="1"/>
      <protection locked="0"/>
    </xf>
    <xf numFmtId="0" fontId="104" fillId="0" borderId="17" xfId="0" applyFont="1" applyFill="1" applyBorder="1" applyAlignment="1">
      <alignment horizontal="center" vertical="center" wrapText="1"/>
    </xf>
    <xf numFmtId="0" fontId="103" fillId="2" borderId="85" xfId="0" applyFont="1" applyFill="1" applyBorder="1" applyAlignment="1">
      <alignment horizontal="right" vertical="center"/>
    </xf>
    <xf numFmtId="193" fontId="116" fillId="2" borderId="88" xfId="0" applyNumberFormat="1" applyFont="1" applyFill="1" applyBorder="1" applyAlignment="1" applyProtection="1">
      <alignment vertical="center"/>
      <protection locked="0"/>
    </xf>
    <xf numFmtId="193" fontId="116" fillId="2" borderId="85" xfId="0" applyNumberFormat="1" applyFont="1" applyFill="1" applyBorder="1" applyAlignment="1" applyProtection="1">
      <alignment vertical="center"/>
      <protection locked="0"/>
    </xf>
    <xf numFmtId="193" fontId="116" fillId="2" borderId="128" xfId="0" applyNumberFormat="1" applyFont="1" applyFill="1" applyBorder="1" applyAlignment="1" applyProtection="1">
      <alignment vertical="center"/>
      <protection locked="0"/>
    </xf>
    <xf numFmtId="0" fontId="103" fillId="2" borderId="20" xfId="0" applyFont="1" applyFill="1" applyBorder="1" applyAlignment="1">
      <alignment horizontal="right" vertical="center"/>
    </xf>
    <xf numFmtId="0" fontId="103" fillId="0" borderId="21" xfId="0" applyFont="1" applyBorder="1" applyAlignment="1">
      <alignment vertical="center" wrapText="1"/>
    </xf>
    <xf numFmtId="193" fontId="116" fillId="2" borderId="21" xfId="0" applyNumberFormat="1" applyFont="1" applyFill="1" applyBorder="1" applyAlignment="1" applyProtection="1">
      <alignment vertical="center"/>
      <protection locked="0"/>
    </xf>
    <xf numFmtId="193" fontId="116" fillId="2" borderId="22" xfId="0" applyNumberFormat="1" applyFont="1" applyFill="1" applyBorder="1" applyAlignment="1" applyProtection="1">
      <alignment vertical="center"/>
      <protection locked="0"/>
    </xf>
    <xf numFmtId="193" fontId="116" fillId="2" borderId="20" xfId="0" applyNumberFormat="1" applyFont="1" applyFill="1" applyBorder="1" applyAlignment="1" applyProtection="1">
      <alignment vertical="center"/>
      <protection locked="0"/>
    </xf>
    <xf numFmtId="0" fontId="103" fillId="0" borderId="0" xfId="0" applyFont="1" applyAlignment="1">
      <alignment horizontal="right"/>
    </xf>
    <xf numFmtId="164" fontId="45" fillId="0" borderId="111" xfId="7" applyNumberFormat="1" applyFont="1" applyFill="1" applyBorder="1" applyAlignment="1" applyProtection="1">
      <alignment horizontal="center" vertical="center" wrapText="1"/>
    </xf>
    <xf numFmtId="0" fontId="106" fillId="0" borderId="0" xfId="0" applyFont="1" applyFill="1" applyAlignment="1">
      <alignment horizontal="center"/>
    </xf>
    <xf numFmtId="0" fontId="105" fillId="0" borderId="14" xfId="0" applyFont="1" applyBorder="1" applyAlignment="1">
      <alignment horizontal="center" vertical="center" wrapText="1"/>
    </xf>
    <xf numFmtId="0" fontId="105" fillId="0" borderId="15" xfId="0" applyFont="1" applyFill="1" applyBorder="1" applyAlignment="1">
      <alignment horizontal="left" vertical="center" wrapText="1" indent="2"/>
    </xf>
    <xf numFmtId="0" fontId="105" fillId="0" borderId="79" xfId="0" applyFont="1" applyBorder="1" applyAlignment="1">
      <alignment vertical="center" wrapText="1"/>
    </xf>
    <xf numFmtId="3" fontId="105" fillId="36" borderId="96" xfId="0" applyNumberFormat="1" applyFont="1" applyFill="1" applyBorder="1" applyAlignment="1">
      <alignment vertical="center" wrapText="1"/>
    </xf>
    <xf numFmtId="3" fontId="105" fillId="36" borderId="97" xfId="0" applyNumberFormat="1" applyFont="1" applyFill="1" applyBorder="1" applyAlignment="1">
      <alignment vertical="center" wrapText="1"/>
    </xf>
    <xf numFmtId="3" fontId="105" fillId="36" borderId="80" xfId="0" applyNumberFormat="1" applyFont="1" applyFill="1" applyBorder="1" applyAlignment="1">
      <alignment vertical="center" wrapText="1"/>
    </xf>
    <xf numFmtId="3" fontId="105" fillId="36" borderId="83" xfId="0" applyNumberFormat="1" applyFont="1" applyFill="1" applyBorder="1" applyAlignment="1">
      <alignment vertical="center" wrapText="1"/>
    </xf>
    <xf numFmtId="3" fontId="105" fillId="0" borderId="96" xfId="0" applyNumberFormat="1" applyFont="1" applyBorder="1" applyAlignment="1">
      <alignment vertical="center" wrapText="1"/>
    </xf>
    <xf numFmtId="14" fontId="103" fillId="3" borderId="79" xfId="8" quotePrefix="1" applyNumberFormat="1" applyFont="1" applyFill="1" applyBorder="1" applyAlignment="1" applyProtection="1">
      <alignment horizontal="left"/>
      <protection locked="0"/>
    </xf>
    <xf numFmtId="0" fontId="93" fillId="0" borderId="21" xfId="0" applyFont="1" applyBorder="1" applyAlignment="1">
      <alignment vertical="center" wrapText="1"/>
    </xf>
    <xf numFmtId="3" fontId="105" fillId="36" borderId="21" xfId="0" applyNumberFormat="1" applyFont="1" applyFill="1" applyBorder="1" applyAlignment="1">
      <alignment vertical="center" wrapText="1"/>
    </xf>
    <xf numFmtId="3" fontId="105" fillId="36" borderId="23" xfId="0" applyNumberFormat="1" applyFont="1" applyFill="1" applyBorder="1" applyAlignment="1">
      <alignment vertical="center" wrapText="1"/>
    </xf>
    <xf numFmtId="3" fontId="105" fillId="36" borderId="22" xfId="0" applyNumberFormat="1" applyFont="1" applyFill="1" applyBorder="1" applyAlignment="1">
      <alignment vertical="center" wrapText="1"/>
    </xf>
    <xf numFmtId="3" fontId="105" fillId="36" borderId="37" xfId="0" applyNumberFormat="1" applyFont="1" applyFill="1" applyBorder="1" applyAlignment="1">
      <alignment vertical="center" wrapText="1"/>
    </xf>
    <xf numFmtId="0" fontId="103" fillId="0" borderId="0" xfId="0" applyFont="1" applyBorder="1" applyAlignment="1">
      <alignment horizontal="left" wrapText="1"/>
    </xf>
    <xf numFmtId="0" fontId="104" fillId="0" borderId="0" xfId="0" applyFont="1" applyFill="1" applyBorder="1" applyAlignment="1">
      <alignment horizontal="center" vertical="center" wrapText="1"/>
    </xf>
    <xf numFmtId="0" fontId="103" fillId="0" borderId="0" xfId="0" applyFont="1" applyBorder="1" applyAlignment="1">
      <alignment horizontal="right" wrapText="1"/>
    </xf>
    <xf numFmtId="0" fontId="103" fillId="0" borderId="14" xfId="0" applyFont="1" applyBorder="1"/>
    <xf numFmtId="0" fontId="104" fillId="0" borderId="15" xfId="0" applyFont="1" applyBorder="1" applyAlignment="1">
      <alignment horizontal="center" vertical="center" wrapText="1"/>
    </xf>
    <xf numFmtId="0" fontId="104" fillId="0" borderId="16" xfId="0" applyFont="1" applyBorder="1" applyAlignment="1">
      <alignment horizontal="center" vertical="center" wrapText="1"/>
    </xf>
    <xf numFmtId="0" fontId="103" fillId="0" borderId="17" xfId="0" applyFont="1" applyBorder="1" applyAlignment="1">
      <alignment vertical="center"/>
    </xf>
    <xf numFmtId="0" fontId="105" fillId="0" borderId="83" xfId="0" applyFont="1" applyBorder="1" applyAlignment="1"/>
    <xf numFmtId="0" fontId="103" fillId="0" borderId="125" xfId="0" applyFont="1" applyBorder="1" applyAlignment="1">
      <alignment wrapText="1"/>
    </xf>
    <xf numFmtId="0" fontId="105" fillId="0" borderId="80" xfId="0" applyFont="1" applyBorder="1" applyAlignment="1"/>
    <xf numFmtId="0" fontId="103" fillId="0" borderId="3" xfId="0" applyFont="1" applyBorder="1" applyAlignment="1">
      <alignment wrapText="1"/>
    </xf>
    <xf numFmtId="0" fontId="105" fillId="0" borderId="18" xfId="0" applyFont="1" applyBorder="1" applyAlignment="1"/>
    <xf numFmtId="0" fontId="104" fillId="0" borderId="3" xfId="0" applyFont="1" applyBorder="1" applyAlignment="1">
      <alignment horizontal="center" vertical="center" wrapText="1"/>
    </xf>
    <xf numFmtId="0" fontId="104" fillId="0" borderId="18" xfId="0" applyFont="1" applyBorder="1" applyAlignment="1">
      <alignment horizontal="center" vertical="center" wrapText="1"/>
    </xf>
    <xf numFmtId="0" fontId="103" fillId="0" borderId="83" xfId="0" applyFont="1" applyBorder="1" applyAlignment="1"/>
    <xf numFmtId="0" fontId="103" fillId="0" borderId="8" xfId="0" applyFont="1" applyBorder="1" applyAlignment="1">
      <alignment wrapText="1"/>
    </xf>
    <xf numFmtId="0" fontId="103" fillId="0" borderId="19" xfId="0" applyFont="1" applyBorder="1" applyAlignment="1">
      <alignment wrapText="1"/>
    </xf>
    <xf numFmtId="194" fontId="105" fillId="0" borderId="83" xfId="20962" applyNumberFormat="1" applyFont="1" applyFill="1" applyBorder="1" applyAlignment="1"/>
    <xf numFmtId="0" fontId="103" fillId="0" borderId="103" xfId="0" applyFont="1" applyBorder="1" applyAlignment="1">
      <alignment wrapText="1"/>
    </xf>
    <xf numFmtId="194" fontId="105" fillId="0" borderId="80" xfId="20962" applyNumberFormat="1" applyFont="1" applyFill="1" applyBorder="1" applyAlignment="1"/>
    <xf numFmtId="0" fontId="103" fillId="0" borderId="85" xfId="0" applyFont="1" applyBorder="1" applyAlignment="1">
      <alignment vertical="center"/>
    </xf>
    <xf numFmtId="194" fontId="105" fillId="0" borderId="88" xfId="20962" applyNumberFormat="1" applyFont="1" applyFill="1" applyBorder="1" applyAlignment="1"/>
    <xf numFmtId="0" fontId="103" fillId="0" borderId="20" xfId="0" applyFont="1" applyBorder="1"/>
    <xf numFmtId="0" fontId="103" fillId="0" borderId="23" xfId="0" applyFont="1" applyBorder="1" applyAlignment="1">
      <alignment wrapText="1"/>
    </xf>
    <xf numFmtId="194" fontId="105" fillId="0" borderId="22" xfId="20962" applyNumberFormat="1" applyFont="1" applyFill="1" applyBorder="1" applyAlignment="1"/>
    <xf numFmtId="0" fontId="93" fillId="0" borderId="53" xfId="0" applyFont="1" applyBorder="1"/>
    <xf numFmtId="0" fontId="93" fillId="0" borderId="54" xfId="0" applyFont="1" applyBorder="1"/>
    <xf numFmtId="0" fontId="93" fillId="0" borderId="15" xfId="0" applyFont="1" applyBorder="1" applyAlignment="1">
      <alignment horizontal="center" vertical="center"/>
    </xf>
    <xf numFmtId="0" fontId="93" fillId="0" borderId="25" xfId="0" applyFont="1" applyBorder="1" applyAlignment="1">
      <alignment horizontal="center" vertical="center"/>
    </xf>
    <xf numFmtId="0" fontId="93" fillId="0" borderId="16" xfId="0" applyFont="1" applyBorder="1" applyAlignment="1">
      <alignment horizontal="center" vertical="center"/>
    </xf>
    <xf numFmtId="0" fontId="93" fillId="0" borderId="62" xfId="0" applyFont="1" applyBorder="1"/>
    <xf numFmtId="0" fontId="93" fillId="0" borderId="3" xfId="0" applyFont="1" applyBorder="1" applyAlignment="1">
      <alignment horizontal="center" vertical="center" wrapText="1"/>
    </xf>
    <xf numFmtId="164" fontId="104" fillId="3" borderId="17" xfId="1" applyNumberFormat="1" applyFont="1" applyFill="1" applyBorder="1" applyAlignment="1" applyProtection="1">
      <alignment horizontal="center" vertical="center" wrapText="1"/>
      <protection locked="0"/>
    </xf>
    <xf numFmtId="164" fontId="104" fillId="0" borderId="3" xfId="1" applyNumberFormat="1" applyFont="1" applyFill="1" applyBorder="1" applyAlignment="1" applyProtection="1">
      <alignment horizontal="center" vertical="center" wrapText="1"/>
      <protection locked="0"/>
    </xf>
    <xf numFmtId="0" fontId="104" fillId="0" borderId="3" xfId="13" applyFont="1" applyFill="1" applyBorder="1" applyAlignment="1" applyProtection="1">
      <alignment horizontal="center" vertical="center" wrapText="1"/>
      <protection locked="0"/>
    </xf>
    <xf numFmtId="164" fontId="104" fillId="3" borderId="3" xfId="1" applyNumberFormat="1" applyFont="1" applyFill="1" applyBorder="1" applyAlignment="1" applyProtection="1">
      <alignment horizontal="center" vertical="center" wrapText="1"/>
      <protection locked="0"/>
    </xf>
    <xf numFmtId="164" fontId="104" fillId="3" borderId="18" xfId="1" applyNumberFormat="1" applyFont="1" applyFill="1" applyBorder="1" applyAlignment="1" applyProtection="1">
      <alignment horizontal="center" vertical="center" wrapText="1"/>
      <protection locked="0"/>
    </xf>
    <xf numFmtId="0" fontId="104" fillId="0" borderId="18" xfId="1" applyNumberFormat="1" applyFont="1" applyFill="1" applyBorder="1" applyAlignment="1" applyProtection="1">
      <alignment horizontal="center" vertical="center" wrapText="1"/>
      <protection locked="0"/>
    </xf>
    <xf numFmtId="0" fontId="93" fillId="0" borderId="15" xfId="0" applyFont="1" applyBorder="1" applyAlignment="1">
      <alignment wrapText="1"/>
    </xf>
    <xf numFmtId="0" fontId="93" fillId="0" borderId="25" xfId="0" applyFont="1" applyBorder="1" applyAlignment="1">
      <alignment wrapText="1"/>
    </xf>
    <xf numFmtId="0" fontId="93" fillId="0" borderId="16" xfId="0" applyFont="1" applyBorder="1" applyAlignment="1">
      <alignment wrapText="1"/>
    </xf>
    <xf numFmtId="0" fontId="93" fillId="0" borderId="3" xfId="0" applyFont="1" applyFill="1" applyBorder="1" applyAlignment="1">
      <alignment horizontal="center" vertical="center" wrapText="1"/>
    </xf>
    <xf numFmtId="0" fontId="86" fillId="0" borderId="15" xfId="0" applyFont="1" applyBorder="1" applyAlignment="1">
      <alignment horizontal="center"/>
    </xf>
    <xf numFmtId="0" fontId="86" fillId="0" borderId="16" xfId="0" applyFont="1" applyBorder="1" applyAlignment="1">
      <alignment horizontal="center"/>
    </xf>
    <xf numFmtId="0" fontId="45" fillId="0" borderId="3" xfId="13" applyFont="1" applyFill="1" applyBorder="1" applyAlignment="1" applyProtection="1">
      <alignment horizontal="center" vertical="center" wrapText="1"/>
      <protection locked="0"/>
    </xf>
    <xf numFmtId="0" fontId="45" fillId="3" borderId="3" xfId="13" applyFont="1" applyFill="1" applyBorder="1" applyAlignment="1" applyProtection="1">
      <alignment horizontal="center" vertical="center" wrapText="1"/>
      <protection locked="0"/>
    </xf>
    <xf numFmtId="3" fontId="45" fillId="3" borderId="3" xfId="1" applyNumberFormat="1" applyFont="1" applyFill="1" applyBorder="1" applyAlignment="1" applyProtection="1">
      <alignment horizontal="center" vertical="center" wrapText="1"/>
      <protection locked="0"/>
    </xf>
    <xf numFmtId="9" fontId="45" fillId="3" borderId="3" xfId="15" applyNumberFormat="1" applyFont="1" applyFill="1" applyBorder="1" applyAlignment="1" applyProtection="1">
      <alignment horizontal="center" vertical="center"/>
      <protection locked="0"/>
    </xf>
    <xf numFmtId="0" fontId="45" fillId="3" borderId="3" xfId="11" applyFont="1" applyFill="1" applyBorder="1" applyAlignment="1">
      <alignment horizontal="center" vertical="center" wrapText="1"/>
    </xf>
    <xf numFmtId="0" fontId="104" fillId="76" borderId="97" xfId="20964" applyFont="1" applyFill="1" applyBorder="1" applyAlignment="1">
      <alignment vertical="center"/>
    </xf>
    <xf numFmtId="0" fontId="104" fillId="76" borderId="98" xfId="20964" applyFont="1" applyFill="1" applyBorder="1" applyAlignment="1">
      <alignment vertical="center"/>
    </xf>
    <xf numFmtId="0" fontId="104" fillId="76" borderId="95" xfId="20964" applyFont="1" applyFill="1" applyBorder="1" applyAlignment="1">
      <alignment vertical="center"/>
    </xf>
    <xf numFmtId="0" fontId="103" fillId="70" borderId="94" xfId="20964" applyFont="1" applyFill="1" applyBorder="1" applyAlignment="1">
      <alignment horizontal="center" vertical="center"/>
    </xf>
    <xf numFmtId="0" fontId="103" fillId="70" borderId="95" xfId="20964" applyFont="1" applyFill="1" applyBorder="1" applyAlignment="1">
      <alignment horizontal="left" vertical="center" wrapText="1"/>
    </xf>
    <xf numFmtId="164" fontId="103" fillId="0" borderId="96" xfId="7" applyNumberFormat="1" applyFont="1" applyFill="1" applyBorder="1" applyAlignment="1" applyProtection="1">
      <alignment horizontal="right" vertical="center"/>
      <protection locked="0"/>
    </xf>
    <xf numFmtId="0" fontId="104" fillId="77" borderId="96" xfId="20964" applyFont="1" applyFill="1" applyBorder="1" applyAlignment="1">
      <alignment horizontal="center" vertical="center"/>
    </xf>
    <xf numFmtId="0" fontId="104" fillId="77" borderId="98" xfId="20964" applyFont="1" applyFill="1" applyBorder="1" applyAlignment="1">
      <alignment vertical="top" wrapText="1"/>
    </xf>
    <xf numFmtId="164" fontId="104" fillId="76" borderId="95" xfId="7" applyNumberFormat="1" applyFont="1" applyFill="1" applyBorder="1" applyAlignment="1">
      <alignment horizontal="right" vertical="center"/>
    </xf>
    <xf numFmtId="0" fontId="103" fillId="70" borderId="98" xfId="20964" applyFont="1" applyFill="1" applyBorder="1" applyAlignment="1">
      <alignment vertical="center" wrapText="1"/>
    </xf>
    <xf numFmtId="0" fontId="103" fillId="70" borderId="95" xfId="20964" applyFont="1" applyFill="1" applyBorder="1" applyAlignment="1">
      <alignment horizontal="left" vertical="center"/>
    </xf>
    <xf numFmtId="0" fontId="103" fillId="3" borderId="94" xfId="20964" applyFont="1" applyFill="1" applyBorder="1" applyAlignment="1">
      <alignment horizontal="center" vertical="center"/>
    </xf>
    <xf numFmtId="0" fontId="103" fillId="3" borderId="95" xfId="20964" applyFont="1" applyFill="1" applyBorder="1" applyAlignment="1">
      <alignment horizontal="left" vertical="center"/>
    </xf>
    <xf numFmtId="0" fontId="103" fillId="0" borderId="94" xfId="20964" applyFont="1" applyFill="1" applyBorder="1" applyAlignment="1">
      <alignment horizontal="center" vertical="center"/>
    </xf>
    <xf numFmtId="0" fontId="103" fillId="0" borderId="95" xfId="20964" applyFont="1" applyFill="1" applyBorder="1" applyAlignment="1">
      <alignment horizontal="left" vertical="center"/>
    </xf>
    <xf numFmtId="0" fontId="104" fillId="77" borderId="98" xfId="20964" applyFont="1" applyFill="1" applyBorder="1" applyAlignment="1">
      <alignment vertical="center"/>
    </xf>
    <xf numFmtId="164" fontId="103" fillId="77" borderId="96" xfId="7" applyNumberFormat="1" applyFont="1" applyFill="1" applyBorder="1" applyAlignment="1" applyProtection="1">
      <alignment horizontal="right" vertical="center"/>
      <protection locked="0"/>
    </xf>
    <xf numFmtId="0" fontId="104" fillId="3" borderId="96" xfId="20964" applyFont="1" applyFill="1" applyBorder="1" applyAlignment="1">
      <alignment horizontal="center" vertical="center"/>
    </xf>
    <xf numFmtId="0" fontId="104" fillId="3" borderId="98" xfId="20964" applyFont="1" applyFill="1" applyBorder="1" applyAlignment="1">
      <alignment vertical="center"/>
    </xf>
    <xf numFmtId="0" fontId="103" fillId="70" borderId="96" xfId="20964" applyFont="1" applyFill="1" applyBorder="1" applyAlignment="1">
      <alignment horizontal="center" vertical="center"/>
    </xf>
    <xf numFmtId="0" fontId="93" fillId="0" borderId="0" xfId="0" applyFont="1" applyAlignment="1">
      <alignment horizontal="center" wrapText="1"/>
    </xf>
    <xf numFmtId="0" fontId="105" fillId="3" borderId="53" xfId="0" applyFont="1" applyFill="1" applyBorder="1"/>
    <xf numFmtId="0" fontId="105" fillId="3" borderId="99" xfId="0" applyFont="1" applyFill="1" applyBorder="1" applyAlignment="1">
      <alignment wrapText="1"/>
    </xf>
    <xf numFmtId="0" fontId="105" fillId="3" borderId="100" xfId="0" applyFont="1" applyFill="1" applyBorder="1"/>
    <xf numFmtId="0" fontId="93" fillId="3" borderId="74" xfId="0" applyFont="1" applyFill="1" applyBorder="1" applyAlignment="1">
      <alignment horizontal="center" wrapText="1"/>
    </xf>
    <xf numFmtId="0" fontId="105" fillId="3" borderId="62" xfId="0" applyFont="1" applyFill="1" applyBorder="1"/>
    <xf numFmtId="0" fontId="93" fillId="3" borderId="0" xfId="0" applyFont="1" applyFill="1" applyBorder="1" applyAlignment="1">
      <alignment horizontal="center" wrapText="1"/>
    </xf>
    <xf numFmtId="0" fontId="105" fillId="3" borderId="0" xfId="0" applyFont="1" applyFill="1" applyBorder="1" applyAlignment="1">
      <alignment horizontal="center"/>
    </xf>
    <xf numFmtId="0" fontId="105" fillId="3" borderId="93" xfId="0" applyFont="1" applyFill="1" applyBorder="1" applyAlignment="1">
      <alignment horizontal="center" vertical="center" wrapText="1"/>
    </xf>
    <xf numFmtId="0" fontId="105" fillId="0" borderId="96" xfId="0" applyFont="1" applyBorder="1" applyAlignment="1">
      <alignment wrapText="1"/>
    </xf>
    <xf numFmtId="164" fontId="105" fillId="0" borderId="96" xfId="7" applyNumberFormat="1" applyFont="1" applyBorder="1"/>
    <xf numFmtId="164" fontId="105" fillId="0" borderId="80" xfId="7" applyNumberFormat="1" applyFont="1" applyBorder="1"/>
    <xf numFmtId="0" fontId="109" fillId="0" borderId="96" xfId="0" applyFont="1" applyBorder="1" applyAlignment="1">
      <alignment horizontal="left" wrapText="1" indent="2"/>
    </xf>
    <xf numFmtId="169" fontId="117" fillId="37" borderId="96" xfId="20" applyFont="1" applyBorder="1"/>
    <xf numFmtId="164" fontId="105" fillId="0" borderId="96" xfId="7" applyNumberFormat="1" applyFont="1" applyBorder="1" applyAlignment="1">
      <alignment vertical="center"/>
    </xf>
    <xf numFmtId="0" fontId="93" fillId="0" borderId="17" xfId="0" applyFont="1" applyBorder="1"/>
    <xf numFmtId="0" fontId="93" fillId="0" borderId="96" xfId="0" applyFont="1" applyBorder="1" applyAlignment="1">
      <alignment wrapText="1"/>
    </xf>
    <xf numFmtId="164" fontId="93" fillId="0" borderId="80" xfId="7" applyNumberFormat="1" applyFont="1" applyBorder="1"/>
    <xf numFmtId="0" fontId="93" fillId="3" borderId="62" xfId="0" applyFont="1" applyFill="1" applyBorder="1" applyAlignment="1">
      <alignment horizontal="left"/>
    </xf>
    <xf numFmtId="0" fontId="93" fillId="3" borderId="0" xfId="0" applyFont="1" applyFill="1" applyBorder="1" applyAlignment="1">
      <alignment horizontal="center"/>
    </xf>
    <xf numFmtId="164" fontId="105" fillId="3" borderId="0" xfId="7" applyNumberFormat="1" applyFont="1" applyFill="1" applyBorder="1"/>
    <xf numFmtId="164" fontId="105" fillId="3" borderId="0" xfId="7" applyNumberFormat="1" applyFont="1" applyFill="1" applyBorder="1" applyAlignment="1">
      <alignment vertical="center"/>
    </xf>
    <xf numFmtId="164" fontId="105" fillId="3" borderId="93" xfId="7" applyNumberFormat="1" applyFont="1" applyFill="1" applyBorder="1"/>
    <xf numFmtId="0" fontId="109" fillId="0" borderId="96" xfId="0" applyFont="1" applyBorder="1" applyAlignment="1">
      <alignment horizontal="left" wrapText="1" indent="4"/>
    </xf>
    <xf numFmtId="0" fontId="105" fillId="3" borderId="0" xfId="0" applyFont="1" applyFill="1" applyBorder="1" applyAlignment="1">
      <alignment wrapText="1"/>
    </xf>
    <xf numFmtId="0" fontId="105" fillId="3" borderId="0" xfId="0" applyFont="1" applyFill="1" applyBorder="1"/>
    <xf numFmtId="0" fontId="105" fillId="3" borderId="93" xfId="0" applyFont="1" applyFill="1" applyBorder="1"/>
    <xf numFmtId="0" fontId="93" fillId="0" borderId="20" xfId="0" applyFont="1" applyBorder="1"/>
    <xf numFmtId="0" fontId="93" fillId="0" borderId="21" xfId="0" applyFont="1" applyBorder="1" applyAlignment="1">
      <alignment wrapText="1"/>
    </xf>
    <xf numFmtId="169" fontId="117" fillId="37" borderId="23" xfId="20" applyFont="1" applyBorder="1"/>
    <xf numFmtId="169" fontId="117" fillId="37" borderId="87" xfId="20" applyFont="1" applyBorder="1"/>
    <xf numFmtId="169" fontId="117" fillId="37" borderId="24" xfId="20" applyFont="1" applyBorder="1"/>
    <xf numFmtId="10" fontId="93" fillId="0" borderId="22" xfId="20962" applyNumberFormat="1" applyFont="1" applyBorder="1"/>
    <xf numFmtId="0" fontId="93" fillId="0" borderId="96" xfId="0" applyFont="1" applyFill="1" applyBorder="1" applyAlignment="1">
      <alignment horizontal="center"/>
    </xf>
    <xf numFmtId="0" fontId="93" fillId="0" borderId="96" xfId="0" applyFont="1" applyBorder="1" applyAlignment="1">
      <alignment horizontal="center"/>
    </xf>
    <xf numFmtId="0" fontId="104" fillId="0" borderId="124" xfId="0" applyFont="1" applyFill="1" applyBorder="1" applyAlignment="1">
      <alignment horizontal="left" indent="1"/>
    </xf>
    <xf numFmtId="0" fontId="104" fillId="0" borderId="124" xfId="0" applyFont="1" applyFill="1" applyBorder="1" applyAlignment="1">
      <alignment horizontal="left" wrapText="1" indent="1"/>
    </xf>
    <xf numFmtId="0" fontId="103" fillId="0" borderId="124" xfId="0" applyNumberFormat="1" applyFont="1" applyFill="1" applyBorder="1" applyAlignment="1">
      <alignment horizontal="left" indent="3"/>
    </xf>
    <xf numFmtId="0" fontId="103" fillId="0" borderId="124" xfId="0" applyFont="1" applyFill="1" applyBorder="1" applyAlignment="1">
      <alignment horizontal="left" wrapText="1" indent="4"/>
    </xf>
    <xf numFmtId="0" fontId="103" fillId="0" borderId="124" xfId="0" applyFont="1" applyFill="1" applyBorder="1" applyAlignment="1">
      <alignment horizontal="left" wrapText="1" indent="1"/>
    </xf>
    <xf numFmtId="0" fontId="104" fillId="0" borderId="124" xfId="0" applyFont="1" applyFill="1" applyBorder="1" applyAlignment="1">
      <alignment horizontal="left" vertical="center" indent="1"/>
    </xf>
    <xf numFmtId="0" fontId="104" fillId="0" borderId="104" xfId="0" applyFont="1" applyFill="1" applyBorder="1" applyAlignment="1">
      <alignment horizontal="center" vertical="center" wrapText="1"/>
    </xf>
    <xf numFmtId="0" fontId="104" fillId="0" borderId="127" xfId="0" applyFont="1" applyFill="1" applyBorder="1" applyAlignment="1">
      <alignment horizontal="center" vertical="center" wrapText="1"/>
    </xf>
    <xf numFmtId="0" fontId="104" fillId="0" borderId="7" xfId="0" applyFont="1" applyBorder="1" applyAlignment="1">
      <alignment wrapText="1"/>
    </xf>
    <xf numFmtId="0" fontId="104" fillId="0" borderId="124" xfId="0" applyFont="1" applyFill="1" applyBorder="1" applyAlignment="1">
      <alignment horizontal="center" vertical="center" wrapText="1"/>
    </xf>
    <xf numFmtId="0" fontId="104" fillId="0" borderId="0" xfId="0" applyFont="1" applyAlignment="1">
      <alignment wrapText="1"/>
    </xf>
    <xf numFmtId="0" fontId="104" fillId="0" borderId="0" xfId="0" applyFont="1" applyBorder="1" applyAlignment="1">
      <alignment wrapText="1"/>
    </xf>
    <xf numFmtId="0" fontId="104" fillId="0" borderId="80" xfId="0" applyFont="1" applyFill="1" applyBorder="1" applyAlignment="1">
      <alignment horizontal="center" vertical="center" wrapText="1"/>
    </xf>
    <xf numFmtId="0" fontId="104" fillId="0" borderId="74" xfId="0" applyFont="1" applyBorder="1" applyAlignment="1">
      <alignment horizontal="center" vertical="center" wrapText="1"/>
    </xf>
    <xf numFmtId="0" fontId="104" fillId="0" borderId="7" xfId="0" applyFont="1" applyBorder="1"/>
    <xf numFmtId="193" fontId="93" fillId="36" borderId="21" xfId="0" applyNumberFormat="1" applyFont="1" applyFill="1" applyBorder="1" applyAlignment="1">
      <alignment horizontal="right" vertical="center"/>
    </xf>
    <xf numFmtId="0" fontId="103" fillId="0" borderId="0" xfId="13" applyFont="1" applyFill="1" applyBorder="1" applyAlignment="1" applyProtection="1">
      <alignment wrapText="1"/>
      <protection locked="0"/>
    </xf>
    <xf numFmtId="0" fontId="105" fillId="0" borderId="17" xfId="0" applyFont="1" applyBorder="1" applyAlignment="1">
      <alignment horizontal="center"/>
    </xf>
    <xf numFmtId="0" fontId="104" fillId="3" borderId="124" xfId="20966" applyFont="1" applyFill="1" applyBorder="1" applyAlignment="1">
      <alignment horizontal="left" vertical="center" wrapText="1"/>
    </xf>
    <xf numFmtId="0" fontId="108" fillId="0" borderId="124" xfId="20966" applyFont="1" applyFill="1" applyBorder="1" applyAlignment="1">
      <alignment horizontal="left" vertical="center" wrapText="1" indent="1"/>
    </xf>
    <xf numFmtId="0" fontId="0" fillId="0" borderId="93" xfId="0" applyBorder="1"/>
    <xf numFmtId="167" fontId="105" fillId="0" borderId="80" xfId="0" applyNumberFormat="1" applyFont="1" applyBorder="1" applyAlignment="1">
      <alignment horizontal="center"/>
    </xf>
    <xf numFmtId="167" fontId="93" fillId="0" borderId="80" xfId="0" applyNumberFormat="1" applyFont="1" applyFill="1" applyBorder="1" applyAlignment="1">
      <alignment horizontal="center"/>
    </xf>
    <xf numFmtId="0" fontId="105" fillId="0" borderId="80" xfId="0" applyFont="1" applyBorder="1"/>
    <xf numFmtId="0" fontId="105" fillId="0" borderId="20" xfId="0" applyFont="1" applyBorder="1" applyAlignment="1">
      <alignment horizontal="center"/>
    </xf>
    <xf numFmtId="0" fontId="107" fillId="0" borderId="21" xfId="0" applyFont="1" applyFill="1" applyBorder="1" applyAlignment="1">
      <alignment horizontal="left" vertical="center" wrapText="1"/>
    </xf>
    <xf numFmtId="1" fontId="93" fillId="0" borderId="21" xfId="0" applyNumberFormat="1" applyFont="1" applyBorder="1" applyAlignment="1">
      <alignment horizontal="center"/>
    </xf>
    <xf numFmtId="0" fontId="105" fillId="0" borderId="22" xfId="0" applyFont="1" applyBorder="1"/>
    <xf numFmtId="164" fontId="9" fillId="37" borderId="0" xfId="7" applyNumberFormat="1" applyFont="1" applyFill="1" applyBorder="1"/>
    <xf numFmtId="164" fontId="3" fillId="0" borderId="84" xfId="7" applyNumberFormat="1" applyFont="1" applyFill="1" applyBorder="1" applyAlignment="1">
      <alignment vertical="center"/>
    </xf>
    <xf numFmtId="164" fontId="3" fillId="0" borderId="63" xfId="7" applyNumberFormat="1" applyFont="1" applyFill="1" applyBorder="1" applyAlignment="1">
      <alignment vertical="center"/>
    </xf>
    <xf numFmtId="164" fontId="3" fillId="3" borderId="126" xfId="7" applyNumberFormat="1" applyFont="1" applyFill="1" applyBorder="1" applyAlignment="1">
      <alignment vertical="center"/>
    </xf>
    <xf numFmtId="164" fontId="3" fillId="3" borderId="83" xfId="7" applyNumberFormat="1" applyFont="1" applyFill="1" applyBorder="1" applyAlignment="1">
      <alignment vertical="center"/>
    </xf>
    <xf numFmtId="164" fontId="3" fillId="0" borderId="124" xfId="7" applyNumberFormat="1" applyFont="1" applyFill="1" applyBorder="1" applyAlignment="1">
      <alignment vertical="center"/>
    </xf>
    <xf numFmtId="164" fontId="3" fillId="0" borderId="125" xfId="7" applyNumberFormat="1" applyFont="1" applyFill="1" applyBorder="1" applyAlignment="1">
      <alignment vertical="center"/>
    </xf>
    <xf numFmtId="164" fontId="3" fillId="0" borderId="80" xfId="7" applyNumberFormat="1" applyFont="1" applyFill="1" applyBorder="1" applyAlignment="1">
      <alignment vertical="center"/>
    </xf>
    <xf numFmtId="164" fontId="3" fillId="0" borderId="21" xfId="7" applyNumberFormat="1" applyFont="1" applyFill="1" applyBorder="1" applyAlignment="1">
      <alignment vertical="center"/>
    </xf>
    <xf numFmtId="164" fontId="3" fillId="0" borderId="23" xfId="7" applyNumberFormat="1" applyFont="1" applyFill="1" applyBorder="1" applyAlignment="1">
      <alignment vertical="center"/>
    </xf>
    <xf numFmtId="164" fontId="3" fillId="0" borderId="22" xfId="7" applyNumberFormat="1" applyFont="1" applyFill="1" applyBorder="1" applyAlignment="1">
      <alignment vertical="center"/>
    </xf>
    <xf numFmtId="164" fontId="3" fillId="0" borderId="25" xfId="7" applyNumberFormat="1" applyFont="1" applyFill="1" applyBorder="1" applyAlignment="1">
      <alignment vertical="center"/>
    </xf>
    <xf numFmtId="164" fontId="3" fillId="0" borderId="16" xfId="7" applyNumberFormat="1" applyFont="1" applyFill="1" applyBorder="1" applyAlignment="1">
      <alignment vertical="center"/>
    </xf>
    <xf numFmtId="164" fontId="3" fillId="0" borderId="103" xfId="7" applyNumberFormat="1" applyFont="1" applyFill="1" applyBorder="1" applyAlignment="1">
      <alignment vertical="center"/>
    </xf>
    <xf numFmtId="164" fontId="3" fillId="0" borderId="88" xfId="7" applyNumberFormat="1" applyFont="1" applyFill="1" applyBorder="1" applyAlignment="1">
      <alignment vertical="center"/>
    </xf>
    <xf numFmtId="9" fontId="3" fillId="0" borderId="91" xfId="20962" applyFont="1" applyFill="1" applyBorder="1" applyAlignment="1">
      <alignment vertical="center"/>
    </xf>
    <xf numFmtId="9" fontId="3" fillId="0" borderId="92" xfId="20962" applyFont="1" applyFill="1" applyBorder="1" applyAlignment="1">
      <alignment vertical="center"/>
    </xf>
    <xf numFmtId="10" fontId="103" fillId="0" borderId="96" xfId="20962" applyNumberFormat="1" applyFont="1" applyFill="1" applyBorder="1" applyAlignment="1" applyProtection="1">
      <alignment horizontal="right" vertical="center"/>
      <protection locked="0"/>
    </xf>
    <xf numFmtId="164" fontId="105" fillId="0" borderId="124" xfId="7" applyNumberFormat="1" applyFont="1" applyBorder="1"/>
    <xf numFmtId="164" fontId="93" fillId="0" borderId="124" xfId="7" applyNumberFormat="1" applyFont="1" applyBorder="1"/>
    <xf numFmtId="164" fontId="103" fillId="0" borderId="124" xfId="7" applyNumberFormat="1" applyFont="1" applyBorder="1"/>
    <xf numFmtId="164" fontId="103" fillId="36" borderId="124" xfId="7" applyNumberFormat="1" applyFont="1" applyFill="1" applyBorder="1"/>
    <xf numFmtId="164" fontId="104" fillId="0" borderId="124" xfId="7" applyNumberFormat="1" applyFont="1" applyBorder="1"/>
    <xf numFmtId="164" fontId="105" fillId="78" borderId="124" xfId="7" applyNumberFormat="1" applyFont="1" applyFill="1" applyBorder="1"/>
    <xf numFmtId="164" fontId="103" fillId="76" borderId="124" xfId="7" applyNumberFormat="1" applyFont="1" applyFill="1" applyBorder="1"/>
    <xf numFmtId="164" fontId="104" fillId="0" borderId="17" xfId="7" applyNumberFormat="1" applyFont="1" applyBorder="1"/>
    <xf numFmtId="164" fontId="103" fillId="79" borderId="17" xfId="7" applyNumberFormat="1" applyFont="1" applyFill="1" applyBorder="1"/>
    <xf numFmtId="164" fontId="103" fillId="79" borderId="124" xfId="7" applyNumberFormat="1" applyFont="1" applyFill="1" applyBorder="1"/>
    <xf numFmtId="164" fontId="103" fillId="79" borderId="80" xfId="7" applyNumberFormat="1" applyFont="1" applyFill="1" applyBorder="1"/>
    <xf numFmtId="164" fontId="103" fillId="79" borderId="127" xfId="7" applyNumberFormat="1" applyFont="1" applyFill="1" applyBorder="1"/>
    <xf numFmtId="164" fontId="103" fillId="0" borderId="124" xfId="7" applyNumberFormat="1" applyFont="1" applyFill="1" applyBorder="1" applyAlignment="1">
      <alignment horizontal="left" vertical="center" wrapText="1"/>
    </xf>
    <xf numFmtId="9" fontId="103" fillId="0" borderId="124" xfId="20962" applyFont="1" applyBorder="1"/>
    <xf numFmtId="0" fontId="103" fillId="0" borderId="14" xfId="0" applyFont="1" applyBorder="1" applyAlignment="1">
      <alignment horizontal="right" vertical="center" wrapText="1"/>
    </xf>
    <xf numFmtId="0" fontId="103" fillId="0" borderId="62" xfId="0" applyFont="1" applyBorder="1"/>
    <xf numFmtId="0" fontId="115" fillId="0" borderId="124" xfId="0" applyFont="1" applyFill="1" applyBorder="1" applyAlignment="1">
      <alignment horizontal="left" vertical="center" wrapText="1"/>
    </xf>
    <xf numFmtId="0" fontId="103" fillId="0" borderId="124" xfId="0" applyFont="1" applyBorder="1" applyAlignment="1">
      <alignment vertical="center" wrapText="1"/>
    </xf>
    <xf numFmtId="193" fontId="103" fillId="0" borderId="124" xfId="0" applyNumberFormat="1" applyFont="1" applyFill="1" applyBorder="1" applyAlignment="1" applyProtection="1">
      <alignment vertical="center" wrapText="1"/>
      <protection locked="0"/>
    </xf>
    <xf numFmtId="10" fontId="103" fillId="0" borderId="124" xfId="20962" applyNumberFormat="1" applyFont="1" applyFill="1" applyBorder="1" applyAlignment="1" applyProtection="1">
      <alignment vertical="center" wrapText="1"/>
      <protection locked="0"/>
    </xf>
    <xf numFmtId="10" fontId="105" fillId="0" borderId="80" xfId="20962" applyNumberFormat="1" applyFont="1" applyFill="1" applyBorder="1" applyAlignment="1" applyProtection="1">
      <alignment vertical="center" wrapText="1"/>
      <protection locked="0"/>
    </xf>
    <xf numFmtId="164" fontId="103" fillId="0" borderId="124" xfId="7" applyNumberFormat="1" applyFont="1" applyFill="1" applyBorder="1" applyAlignment="1" applyProtection="1">
      <alignment vertical="center" wrapText="1"/>
      <protection locked="0"/>
    </xf>
    <xf numFmtId="164" fontId="105" fillId="0" borderId="80" xfId="7" applyNumberFormat="1" applyFont="1" applyFill="1" applyBorder="1" applyAlignment="1" applyProtection="1">
      <alignment vertical="center" wrapText="1"/>
      <protection locked="0"/>
    </xf>
    <xf numFmtId="0" fontId="103" fillId="0" borderId="128" xfId="0" applyFont="1" applyBorder="1" applyAlignment="1">
      <alignment vertical="center" wrapText="1"/>
    </xf>
    <xf numFmtId="193" fontId="103" fillId="2" borderId="128" xfId="0" applyNumberFormat="1" applyFont="1" applyFill="1" applyBorder="1" applyAlignment="1" applyProtection="1">
      <alignment vertical="center"/>
      <protection locked="0"/>
    </xf>
    <xf numFmtId="10" fontId="103" fillId="0" borderId="21" xfId="20962" applyNumberFormat="1" applyFont="1" applyFill="1" applyBorder="1" applyAlignment="1" applyProtection="1">
      <alignment vertical="center" wrapText="1"/>
      <protection locked="0"/>
    </xf>
    <xf numFmtId="10" fontId="105" fillId="0" borderId="22" xfId="20962" applyNumberFormat="1" applyFont="1" applyFill="1" applyBorder="1" applyAlignment="1" applyProtection="1">
      <alignment vertical="center" wrapText="1"/>
      <protection locked="0"/>
    </xf>
    <xf numFmtId="167" fontId="105" fillId="0" borderId="0" xfId="0" applyNumberFormat="1" applyFont="1" applyAlignment="1"/>
    <xf numFmtId="193" fontId="105" fillId="0" borderId="0" xfId="0" applyNumberFormat="1" applyFont="1" applyAlignment="1"/>
    <xf numFmtId="9" fontId="105" fillId="0" borderId="0" xfId="0" applyNumberFormat="1" applyFont="1"/>
    <xf numFmtId="164" fontId="105" fillId="0" borderId="0" xfId="0" applyNumberFormat="1" applyFont="1"/>
    <xf numFmtId="164" fontId="105" fillId="0" borderId="0" xfId="0" applyNumberFormat="1" applyFont="1" applyBorder="1"/>
    <xf numFmtId="0" fontId="90" fillId="0" borderId="65" xfId="0" applyFont="1" applyBorder="1" applyAlignment="1">
      <alignment horizontal="left" wrapText="1"/>
    </xf>
    <xf numFmtId="0" fontId="90" fillId="0" borderId="64" xfId="0" applyFont="1" applyBorder="1" applyAlignment="1">
      <alignment horizontal="left" wrapText="1"/>
    </xf>
    <xf numFmtId="0" fontId="111" fillId="0" borderId="132" xfId="0" applyFont="1" applyBorder="1" applyAlignment="1">
      <alignment horizontal="center" vertical="center"/>
    </xf>
    <xf numFmtId="0" fontId="111" fillId="0" borderId="29" xfId="0" applyFont="1" applyBorder="1" applyAlignment="1">
      <alignment horizontal="center" vertical="center"/>
    </xf>
    <xf numFmtId="0" fontId="111" fillId="0" borderId="133" xfId="0" applyFont="1" applyBorder="1" applyAlignment="1">
      <alignment horizontal="center" vertical="center"/>
    </xf>
    <xf numFmtId="0" fontId="111" fillId="0" borderId="132" xfId="0" applyFont="1" applyBorder="1" applyAlignment="1">
      <alignment horizontal="center"/>
    </xf>
    <xf numFmtId="0" fontId="111" fillId="0" borderId="29" xfId="0" applyFont="1" applyBorder="1" applyAlignment="1">
      <alignment horizontal="center"/>
    </xf>
    <xf numFmtId="0" fontId="111" fillId="0" borderId="133" xfId="0" applyFont="1" applyBorder="1" applyAlignment="1">
      <alignment horizontal="center"/>
    </xf>
    <xf numFmtId="164" fontId="0" fillId="0" borderId="125" xfId="7" applyNumberFormat="1" applyFont="1" applyBorder="1" applyAlignment="1">
      <alignment horizontal="center"/>
    </xf>
    <xf numFmtId="164" fontId="0" fillId="0" borderId="126" xfId="7" applyNumberFormat="1" applyFont="1" applyBorder="1" applyAlignment="1">
      <alignment horizontal="center"/>
    </xf>
    <xf numFmtId="164" fontId="0" fillId="0" borderId="127" xfId="7" applyNumberFormat="1" applyFont="1" applyBorder="1" applyAlignment="1">
      <alignment horizontal="center"/>
    </xf>
    <xf numFmtId="0" fontId="0" fillId="0" borderId="111" xfId="0" applyBorder="1" applyAlignment="1">
      <alignment horizontal="center" vertical="center"/>
    </xf>
    <xf numFmtId="0" fontId="93" fillId="0" borderId="112" xfId="0" applyFont="1" applyBorder="1" applyAlignment="1">
      <alignment horizontal="center" vertical="center"/>
    </xf>
    <xf numFmtId="0" fontId="93" fillId="0" borderId="7" xfId="0" applyFont="1" applyBorder="1" applyAlignment="1">
      <alignment horizontal="center" vertical="center"/>
    </xf>
    <xf numFmtId="164" fontId="94" fillId="0" borderId="15" xfId="7" applyNumberFormat="1" applyFont="1" applyFill="1" applyBorder="1" applyAlignment="1" applyProtection="1">
      <alignment horizontal="center" vertical="center"/>
    </xf>
    <xf numFmtId="164" fontId="94" fillId="0" borderId="16" xfId="7" applyNumberFormat="1" applyFont="1" applyFill="1" applyBorder="1" applyAlignment="1" applyProtection="1">
      <alignment horizontal="center" vertical="center"/>
    </xf>
    <xf numFmtId="164" fontId="0" fillId="0" borderId="113" xfId="7" applyNumberFormat="1" applyFont="1" applyBorder="1" applyAlignment="1">
      <alignment horizontal="center"/>
    </xf>
    <xf numFmtId="164" fontId="0" fillId="0" borderId="114" xfId="7" applyNumberFormat="1" applyFont="1" applyBorder="1" applyAlignment="1">
      <alignment horizontal="center"/>
    </xf>
    <xf numFmtId="164" fontId="0" fillId="0" borderId="115" xfId="7" applyNumberFormat="1" applyFont="1" applyBorder="1" applyAlignment="1">
      <alignment horizontal="center"/>
    </xf>
    <xf numFmtId="0" fontId="0" fillId="0" borderId="67" xfId="0" applyBorder="1" applyAlignment="1">
      <alignment horizontal="center" vertical="center"/>
    </xf>
    <xf numFmtId="0" fontId="0" fillId="0" borderId="74" xfId="0" applyBorder="1" applyAlignment="1">
      <alignment horizontal="center" vertical="center"/>
    </xf>
    <xf numFmtId="0" fontId="93" fillId="0" borderId="128" xfId="0" applyFont="1" applyBorder="1" applyAlignment="1">
      <alignment horizontal="center" vertical="center" wrapText="1"/>
    </xf>
    <xf numFmtId="0" fontId="93" fillId="0" borderId="7" xfId="0" applyFont="1" applyBorder="1" applyAlignment="1">
      <alignment horizontal="center" vertical="center" wrapText="1"/>
    </xf>
    <xf numFmtId="0" fontId="94" fillId="0" borderId="15" xfId="0" applyFont="1" applyFill="1" applyBorder="1" applyAlignment="1" applyProtection="1">
      <alignment horizontal="center" vertical="center"/>
    </xf>
    <xf numFmtId="0" fontId="94" fillId="0" borderId="16" xfId="0" applyFont="1" applyFill="1" applyBorder="1" applyAlignment="1" applyProtection="1">
      <alignment horizontal="center" vertical="center"/>
    </xf>
    <xf numFmtId="0" fontId="105" fillId="0" borderId="124" xfId="0" applyFont="1" applyBorder="1" applyAlignment="1">
      <alignment horizontal="center" vertical="center"/>
    </xf>
    <xf numFmtId="0" fontId="105" fillId="0" borderId="124" xfId="0" applyFont="1" applyBorder="1" applyAlignment="1">
      <alignment horizontal="center" vertical="center" wrapText="1"/>
    </xf>
    <xf numFmtId="0" fontId="104" fillId="0" borderId="15" xfId="0" applyFont="1" applyFill="1" applyBorder="1" applyAlignment="1" applyProtection="1">
      <alignment horizontal="center" vertical="center"/>
    </xf>
    <xf numFmtId="0" fontId="104" fillId="0" borderId="16" xfId="0" applyFont="1" applyFill="1" applyBorder="1" applyAlignment="1" applyProtection="1">
      <alignment horizontal="center" vertical="center"/>
    </xf>
    <xf numFmtId="0" fontId="104" fillId="0" borderId="3" xfId="0" applyFont="1" applyBorder="1" applyAlignment="1">
      <alignment horizontal="center" vertical="center" wrapText="1"/>
    </xf>
    <xf numFmtId="0" fontId="104" fillId="0" borderId="18" xfId="0" applyFont="1" applyBorder="1" applyAlignment="1">
      <alignment horizontal="center" vertical="center" wrapText="1"/>
    </xf>
    <xf numFmtId="0" fontId="93" fillId="0" borderId="79" xfId="0" applyFont="1" applyFill="1" applyBorder="1" applyAlignment="1">
      <alignment horizontal="center" vertical="center" wrapText="1"/>
    </xf>
    <xf numFmtId="0" fontId="105" fillId="0" borderId="79" xfId="0" applyFont="1" applyFill="1" applyBorder="1" applyAlignment="1">
      <alignment horizontal="center" vertical="center" wrapText="1"/>
    </xf>
    <xf numFmtId="0" fontId="104" fillId="0" borderId="79" xfId="11" applyFont="1" applyFill="1" applyBorder="1" applyAlignment="1" applyProtection="1">
      <alignment horizontal="center" vertical="center" wrapText="1"/>
    </xf>
    <xf numFmtId="0" fontId="104" fillId="0" borderId="80" xfId="11" applyFont="1" applyFill="1" applyBorder="1" applyAlignment="1" applyProtection="1">
      <alignment horizontal="center" vertical="center" wrapText="1"/>
    </xf>
    <xf numFmtId="0" fontId="104" fillId="0" borderId="69" xfId="11" applyFont="1" applyFill="1" applyBorder="1" applyAlignment="1" applyProtection="1">
      <alignment horizontal="center" vertical="center" wrapText="1"/>
    </xf>
    <xf numFmtId="0" fontId="104" fillId="0" borderId="0" xfId="11" applyFont="1" applyFill="1" applyBorder="1" applyAlignment="1" applyProtection="1">
      <alignment horizontal="center" vertical="center" wrapText="1"/>
    </xf>
    <xf numFmtId="9" fontId="93" fillId="0" borderId="8" xfId="0" applyNumberFormat="1" applyFont="1" applyBorder="1" applyAlignment="1">
      <alignment horizontal="center" vertical="center"/>
    </xf>
    <xf numFmtId="9" fontId="93" fillId="0" borderId="10" xfId="0" applyNumberFormat="1" applyFont="1" applyBorder="1" applyAlignment="1">
      <alignment horizontal="center" vertical="center"/>
    </xf>
    <xf numFmtId="0" fontId="104" fillId="3" borderId="70" xfId="13" applyFont="1" applyFill="1" applyBorder="1" applyAlignment="1" applyProtection="1">
      <alignment horizontal="center" vertical="center" wrapText="1"/>
      <protection locked="0"/>
    </xf>
    <xf numFmtId="0" fontId="104" fillId="3" borderId="63" xfId="13" applyFont="1" applyFill="1" applyBorder="1" applyAlignment="1" applyProtection="1">
      <alignment horizontal="center" vertical="center" wrapText="1"/>
      <protection locked="0"/>
    </xf>
    <xf numFmtId="0" fontId="93" fillId="0" borderId="2" xfId="0" applyFont="1" applyBorder="1" applyAlignment="1">
      <alignment horizontal="center" vertical="center" wrapText="1"/>
    </xf>
    <xf numFmtId="164" fontId="104" fillId="3" borderId="68" xfId="1" applyNumberFormat="1" applyFont="1" applyFill="1" applyBorder="1" applyAlignment="1" applyProtection="1">
      <alignment horizontal="center"/>
      <protection locked="0"/>
    </xf>
    <xf numFmtId="164" fontId="104" fillId="3" borderId="26" xfId="1" applyNumberFormat="1" applyFont="1" applyFill="1" applyBorder="1" applyAlignment="1" applyProtection="1">
      <alignment horizontal="center"/>
      <protection locked="0"/>
    </xf>
    <xf numFmtId="164" fontId="104" fillId="3" borderId="27" xfId="1" applyNumberFormat="1" applyFont="1" applyFill="1" applyBorder="1" applyAlignment="1" applyProtection="1">
      <alignment horizontal="center"/>
      <protection locked="0"/>
    </xf>
    <xf numFmtId="164" fontId="104" fillId="0" borderId="14" xfId="1" applyNumberFormat="1" applyFont="1" applyFill="1" applyBorder="1" applyAlignment="1" applyProtection="1">
      <alignment horizontal="center"/>
      <protection locked="0"/>
    </xf>
    <xf numFmtId="164" fontId="104" fillId="0" borderId="15" xfId="1" applyNumberFormat="1" applyFont="1" applyFill="1" applyBorder="1" applyAlignment="1" applyProtection="1">
      <alignment horizontal="center"/>
      <protection locked="0"/>
    </xf>
    <xf numFmtId="164" fontId="104" fillId="0" borderId="16" xfId="1" applyNumberFormat="1" applyFont="1" applyFill="1" applyBorder="1" applyAlignment="1" applyProtection="1">
      <alignment horizontal="center"/>
      <protection locked="0"/>
    </xf>
    <xf numFmtId="0" fontId="93" fillId="0" borderId="50" xfId="0" applyFont="1" applyBorder="1" applyAlignment="1">
      <alignment horizontal="center" vertical="center" wrapText="1"/>
    </xf>
    <xf numFmtId="0" fontId="93" fillId="0" borderId="51" xfId="0" applyFont="1" applyBorder="1" applyAlignment="1">
      <alignment horizontal="center" vertical="center" wrapText="1"/>
    </xf>
    <xf numFmtId="164" fontId="104" fillId="0" borderId="71" xfId="1" applyNumberFormat="1" applyFont="1" applyFill="1" applyBorder="1" applyAlignment="1" applyProtection="1">
      <alignment horizontal="center" vertical="center" wrapText="1"/>
      <protection locked="0"/>
    </xf>
    <xf numFmtId="164" fontId="104" fillId="0" borderId="72" xfId="1" applyNumberFormat="1" applyFont="1" applyFill="1" applyBorder="1" applyAlignment="1" applyProtection="1">
      <alignment horizontal="center" vertical="center" wrapText="1"/>
      <protection locked="0"/>
    </xf>
    <xf numFmtId="0" fontId="93" fillId="0" borderId="70" xfId="0" applyFont="1" applyFill="1" applyBorder="1" applyAlignment="1">
      <alignment horizontal="center" vertical="center" wrapText="1"/>
    </xf>
    <xf numFmtId="0" fontId="93" fillId="0" borderId="63" xfId="0" applyFont="1" applyFill="1" applyBorder="1" applyAlignment="1">
      <alignment horizontal="center" vertical="center" wrapText="1"/>
    </xf>
    <xf numFmtId="0" fontId="93" fillId="0" borderId="73" xfId="0" applyFont="1" applyBorder="1" applyAlignment="1">
      <alignment horizontal="center"/>
    </xf>
    <xf numFmtId="0" fontId="93" fillId="0" borderId="74" xfId="0" applyFont="1" applyBorder="1" applyAlignment="1">
      <alignment horizontal="center"/>
    </xf>
    <xf numFmtId="0" fontId="93" fillId="0" borderId="2" xfId="0" applyFont="1" applyFill="1" applyBorder="1" applyAlignment="1">
      <alignment horizontal="center" vertical="center" wrapText="1"/>
    </xf>
    <xf numFmtId="0" fontId="93" fillId="0" borderId="7" xfId="0" applyFont="1" applyFill="1" applyBorder="1" applyAlignment="1">
      <alignment horizontal="center" vertical="center" wrapText="1"/>
    </xf>
    <xf numFmtId="0" fontId="93" fillId="0" borderId="8" xfId="0" applyFont="1" applyFill="1" applyBorder="1" applyAlignment="1">
      <alignment horizontal="center" wrapText="1"/>
    </xf>
    <xf numFmtId="0" fontId="93" fillId="0" borderId="10" xfId="0" applyFont="1" applyFill="1" applyBorder="1" applyAlignment="1">
      <alignment horizontal="center" wrapText="1"/>
    </xf>
    <xf numFmtId="0" fontId="91" fillId="0" borderId="53" xfId="0" applyFont="1" applyFill="1" applyBorder="1" applyAlignment="1">
      <alignment horizontal="left" vertical="center"/>
    </xf>
    <xf numFmtId="0" fontId="91" fillId="0" borderId="54" xfId="0" applyFont="1" applyFill="1" applyBorder="1" applyAlignment="1">
      <alignment horizontal="left" vertical="center"/>
    </xf>
    <xf numFmtId="0" fontId="4" fillId="0" borderId="54" xfId="0" applyFont="1" applyFill="1" applyBorder="1" applyAlignment="1">
      <alignment horizontal="center" vertical="center" wrapText="1"/>
    </xf>
    <xf numFmtId="0" fontId="4" fillId="0" borderId="76" xfId="0" applyFont="1" applyFill="1" applyBorder="1" applyAlignment="1">
      <alignment horizontal="center" vertical="center" wrapText="1"/>
    </xf>
    <xf numFmtId="0" fontId="3" fillId="0" borderId="58"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93" fillId="0" borderId="15" xfId="0" applyFont="1" applyBorder="1" applyAlignment="1">
      <alignment horizontal="center"/>
    </xf>
    <xf numFmtId="0" fontId="93" fillId="0" borderId="16" xfId="0" applyFont="1" applyBorder="1" applyAlignment="1">
      <alignment horizontal="center" vertical="center" wrapText="1"/>
    </xf>
    <xf numFmtId="0" fontId="93" fillId="0" borderId="80" xfId="0" applyFont="1" applyBorder="1" applyAlignment="1">
      <alignment horizontal="center" vertical="center" wrapText="1"/>
    </xf>
    <xf numFmtId="0" fontId="104" fillId="0" borderId="101" xfId="0" applyNumberFormat="1" applyFont="1" applyFill="1" applyBorder="1" applyAlignment="1">
      <alignment horizontal="left" vertical="center" wrapText="1"/>
    </xf>
    <xf numFmtId="0" fontId="104" fillId="0" borderId="102" xfId="0" applyNumberFormat="1" applyFont="1" applyFill="1" applyBorder="1" applyAlignment="1">
      <alignment horizontal="left" vertical="center" wrapText="1"/>
    </xf>
    <xf numFmtId="0" fontId="104" fillId="0" borderId="106" xfId="0" applyNumberFormat="1" applyFont="1" applyFill="1" applyBorder="1" applyAlignment="1">
      <alignment horizontal="left" vertical="center" wrapText="1"/>
    </xf>
    <xf numFmtId="0" fontId="104" fillId="0" borderId="107" xfId="0" applyNumberFormat="1" applyFont="1" applyFill="1" applyBorder="1" applyAlignment="1">
      <alignment horizontal="left" vertical="center" wrapText="1"/>
    </xf>
    <xf numFmtId="0" fontId="104" fillId="0" borderId="109" xfId="0" applyNumberFormat="1" applyFont="1" applyFill="1" applyBorder="1" applyAlignment="1">
      <alignment horizontal="left" vertical="center" wrapText="1"/>
    </xf>
    <xf numFmtId="0" fontId="104" fillId="0" borderId="110" xfId="0" applyNumberFormat="1" applyFont="1" applyFill="1" applyBorder="1" applyAlignment="1">
      <alignment horizontal="left" vertical="center" wrapText="1"/>
    </xf>
    <xf numFmtId="0" fontId="93" fillId="0" borderId="103" xfId="0" applyFont="1" applyFill="1" applyBorder="1" applyAlignment="1">
      <alignment horizontal="center" vertical="center" wrapText="1"/>
    </xf>
    <xf numFmtId="0" fontId="93" fillId="0" borderId="104" xfId="0" applyFont="1" applyFill="1" applyBorder="1" applyAlignment="1">
      <alignment horizontal="center" vertical="center" wrapText="1"/>
    </xf>
    <xf numFmtId="0" fontId="93" fillId="0" borderId="105" xfId="0" applyFont="1" applyFill="1" applyBorder="1" applyAlignment="1">
      <alignment horizontal="center" vertical="center" wrapText="1"/>
    </xf>
    <xf numFmtId="0" fontId="93" fillId="0" borderId="84" xfId="0" applyFont="1" applyFill="1" applyBorder="1" applyAlignment="1">
      <alignment horizontal="center" vertical="center" wrapText="1"/>
    </xf>
    <xf numFmtId="0" fontId="93" fillId="0" borderId="108" xfId="0" applyFont="1" applyFill="1" applyBorder="1" applyAlignment="1">
      <alignment horizontal="center" vertical="center" wrapText="1"/>
    </xf>
    <xf numFmtId="0" fontId="93" fillId="0" borderId="74" xfId="0" applyFont="1" applyFill="1" applyBorder="1" applyAlignment="1">
      <alignment horizontal="center" vertical="center" wrapText="1"/>
    </xf>
    <xf numFmtId="0" fontId="104" fillId="0" borderId="128" xfId="0" applyFont="1" applyBorder="1" applyAlignment="1">
      <alignment horizontal="center" vertical="center" wrapText="1"/>
    </xf>
    <xf numFmtId="0" fontId="104" fillId="0" borderId="7" xfId="0" applyFont="1" applyBorder="1" applyAlignment="1">
      <alignment horizontal="center" vertical="center" wrapText="1"/>
    </xf>
    <xf numFmtId="0" fontId="104" fillId="0" borderId="124" xfId="0" applyFont="1" applyBorder="1" applyAlignment="1">
      <alignment horizontal="center" vertical="center" wrapText="1"/>
    </xf>
    <xf numFmtId="0" fontId="103" fillId="0" borderId="128" xfId="0" applyFont="1" applyBorder="1" applyAlignment="1">
      <alignment horizontal="center" vertical="center" wrapText="1"/>
    </xf>
    <xf numFmtId="0" fontId="103" fillId="0" borderId="7" xfId="0" applyFont="1" applyBorder="1" applyAlignment="1">
      <alignment horizontal="center" vertical="center" wrapText="1"/>
    </xf>
    <xf numFmtId="0" fontId="103" fillId="0" borderId="124" xfId="0" applyFont="1" applyBorder="1" applyAlignment="1">
      <alignment horizontal="center" vertical="center" wrapText="1"/>
    </xf>
    <xf numFmtId="0" fontId="113" fillId="0" borderId="124" xfId="0" applyFont="1" applyFill="1" applyBorder="1" applyAlignment="1">
      <alignment horizontal="center" vertical="center"/>
    </xf>
    <xf numFmtId="0" fontId="113" fillId="0" borderId="103" xfId="0" applyFont="1" applyFill="1" applyBorder="1" applyAlignment="1">
      <alignment horizontal="center" vertical="center"/>
    </xf>
    <xf numFmtId="0" fontId="113" fillId="0" borderId="105" xfId="0" applyFont="1" applyFill="1" applyBorder="1" applyAlignment="1">
      <alignment horizontal="center" vertical="center"/>
    </xf>
    <xf numFmtId="0" fontId="113" fillId="0" borderId="84" xfId="0" applyFont="1" applyFill="1" applyBorder="1" applyAlignment="1">
      <alignment horizontal="center" vertical="center"/>
    </xf>
    <xf numFmtId="0" fontId="113" fillId="0" borderId="74" xfId="0" applyFont="1" applyFill="1" applyBorder="1" applyAlignment="1">
      <alignment horizontal="center" vertical="center"/>
    </xf>
    <xf numFmtId="0" fontId="93" fillId="0" borderId="124" xfId="0" applyFont="1" applyFill="1" applyBorder="1" applyAlignment="1">
      <alignment horizontal="center" vertical="center" wrapText="1"/>
    </xf>
    <xf numFmtId="0" fontId="104" fillId="0" borderId="127" xfId="0" applyFont="1" applyBorder="1" applyAlignment="1">
      <alignment horizontal="center" vertical="center" wrapText="1"/>
    </xf>
    <xf numFmtId="0" fontId="104" fillId="0" borderId="103" xfId="0" applyFont="1" applyFill="1" applyBorder="1" applyAlignment="1">
      <alignment horizontal="center" vertical="center" wrapText="1"/>
    </xf>
    <xf numFmtId="0" fontId="104" fillId="0" borderId="105" xfId="0" applyFont="1" applyFill="1" applyBorder="1" applyAlignment="1">
      <alignment horizontal="center" vertical="center" wrapText="1"/>
    </xf>
    <xf numFmtId="0" fontId="104" fillId="0" borderId="69" xfId="0" applyFont="1" applyFill="1" applyBorder="1" applyAlignment="1">
      <alignment horizontal="center" vertical="center" wrapText="1"/>
    </xf>
    <xf numFmtId="0" fontId="104" fillId="0" borderId="67" xfId="0" applyFont="1" applyFill="1" applyBorder="1" applyAlignment="1">
      <alignment horizontal="center" vertical="center" wrapText="1"/>
    </xf>
    <xf numFmtId="0" fontId="104" fillId="0" borderId="84" xfId="0" applyFont="1" applyFill="1" applyBorder="1" applyAlignment="1">
      <alignment horizontal="center" vertical="center" wrapText="1"/>
    </xf>
    <xf numFmtId="0" fontId="104" fillId="0" borderId="74" xfId="0" applyFont="1" applyFill="1" applyBorder="1" applyAlignment="1">
      <alignment horizontal="center" vertical="center" wrapText="1"/>
    </xf>
    <xf numFmtId="0" fontId="104" fillId="0" borderId="125" xfId="0" applyFont="1" applyFill="1" applyBorder="1" applyAlignment="1">
      <alignment horizontal="center" vertical="center" wrapText="1"/>
    </xf>
    <xf numFmtId="0" fontId="104" fillId="0" borderId="126" xfId="0" applyFont="1" applyFill="1" applyBorder="1" applyAlignment="1">
      <alignment horizontal="center" vertical="center" wrapText="1"/>
    </xf>
    <xf numFmtId="0" fontId="104" fillId="0" borderId="75" xfId="0" applyFont="1" applyFill="1" applyBorder="1" applyAlignment="1">
      <alignment horizontal="center" vertical="center" wrapText="1"/>
    </xf>
    <xf numFmtId="0" fontId="104" fillId="0" borderId="7" xfId="0" applyFont="1" applyFill="1" applyBorder="1" applyAlignment="1">
      <alignment horizontal="center" vertical="center" wrapText="1"/>
    </xf>
    <xf numFmtId="0" fontId="104" fillId="0" borderId="74" xfId="0" applyFont="1" applyBorder="1" applyAlignment="1">
      <alignment horizontal="center" vertical="center" wrapText="1"/>
    </xf>
    <xf numFmtId="0" fontId="104" fillId="0" borderId="53" xfId="0" applyNumberFormat="1" applyFont="1" applyFill="1" applyBorder="1" applyAlignment="1">
      <alignment horizontal="left" vertical="top" wrapText="1"/>
    </xf>
    <xf numFmtId="0" fontId="104" fillId="0" borderId="76" xfId="0" applyNumberFormat="1" applyFont="1" applyFill="1" applyBorder="1" applyAlignment="1">
      <alignment horizontal="left" vertical="top" wrapText="1"/>
    </xf>
    <xf numFmtId="0" fontId="104" fillId="0" borderId="62" xfId="0" applyNumberFormat="1" applyFont="1" applyFill="1" applyBorder="1" applyAlignment="1">
      <alignment horizontal="left" vertical="top" wrapText="1"/>
    </xf>
    <xf numFmtId="0" fontId="104" fillId="0" borderId="93" xfId="0" applyNumberFormat="1" applyFont="1" applyFill="1" applyBorder="1" applyAlignment="1">
      <alignment horizontal="left" vertical="top" wrapText="1"/>
    </xf>
    <xf numFmtId="0" fontId="104" fillId="0" borderId="100" xfId="0" applyNumberFormat="1" applyFont="1" applyFill="1" applyBorder="1" applyAlignment="1">
      <alignment horizontal="left" vertical="top" wrapText="1"/>
    </xf>
    <xf numFmtId="0" fontId="104" fillId="0" borderId="131" xfId="0" applyNumberFormat="1" applyFont="1" applyFill="1" applyBorder="1" applyAlignment="1">
      <alignment horizontal="left" vertical="top" wrapText="1"/>
    </xf>
    <xf numFmtId="0" fontId="104" fillId="0" borderId="85" xfId="0" applyFont="1" applyFill="1" applyBorder="1" applyAlignment="1">
      <alignment horizontal="center" vertical="center" wrapText="1"/>
    </xf>
    <xf numFmtId="0" fontId="104" fillId="0" borderId="66" xfId="0" applyFont="1" applyFill="1" applyBorder="1" applyAlignment="1">
      <alignment horizontal="center" vertical="center" wrapText="1"/>
    </xf>
    <xf numFmtId="0" fontId="104" fillId="0" borderId="63" xfId="0" applyFont="1" applyBorder="1" applyAlignment="1">
      <alignment horizontal="center" vertical="center" wrapText="1"/>
    </xf>
    <xf numFmtId="0" fontId="104" fillId="0" borderId="68" xfId="0" applyFont="1" applyFill="1" applyBorder="1" applyAlignment="1">
      <alignment horizontal="center" vertical="center" wrapText="1"/>
    </xf>
    <xf numFmtId="0" fontId="104" fillId="0" borderId="26" xfId="0" applyFont="1" applyFill="1" applyBorder="1" applyAlignment="1">
      <alignment horizontal="center" vertical="center" wrapText="1"/>
    </xf>
    <xf numFmtId="0" fontId="104" fillId="0" borderId="27" xfId="0" applyFont="1" applyFill="1" applyBorder="1" applyAlignment="1">
      <alignment horizontal="center" vertical="center" wrapText="1"/>
    </xf>
    <xf numFmtId="0" fontId="104" fillId="0" borderId="103" xfId="0" applyFont="1" applyBorder="1" applyAlignment="1">
      <alignment horizontal="center" vertical="top" wrapText="1"/>
    </xf>
    <xf numFmtId="0" fontId="104" fillId="0" borderId="104" xfId="0" applyFont="1" applyBorder="1" applyAlignment="1">
      <alignment horizontal="center" vertical="top" wrapText="1"/>
    </xf>
    <xf numFmtId="0" fontId="104" fillId="0" borderId="103" xfId="0" applyFont="1" applyFill="1" applyBorder="1" applyAlignment="1">
      <alignment horizontal="center" vertical="top" wrapText="1"/>
    </xf>
    <xf numFmtId="0" fontId="104" fillId="0" borderId="126" xfId="0" applyFont="1" applyFill="1" applyBorder="1" applyAlignment="1">
      <alignment horizontal="center" vertical="top" wrapText="1"/>
    </xf>
    <xf numFmtId="0" fontId="104" fillId="0" borderId="127" xfId="0" applyFont="1" applyFill="1" applyBorder="1" applyAlignment="1">
      <alignment horizontal="center" vertical="top" wrapText="1"/>
    </xf>
    <xf numFmtId="0" fontId="104" fillId="0" borderId="116" xfId="0" applyNumberFormat="1" applyFont="1" applyFill="1" applyBorder="1" applyAlignment="1">
      <alignment horizontal="left" vertical="top" wrapText="1"/>
    </xf>
    <xf numFmtId="0" fontId="104" fillId="0" borderId="117" xfId="0" applyNumberFormat="1" applyFont="1" applyFill="1" applyBorder="1" applyAlignment="1">
      <alignment horizontal="left" vertical="top" wrapText="1"/>
    </xf>
    <xf numFmtId="0" fontId="104" fillId="0" borderId="103" xfId="0" applyFont="1" applyBorder="1" applyAlignment="1">
      <alignment horizontal="center" vertical="center"/>
    </xf>
    <xf numFmtId="0" fontId="104" fillId="0" borderId="105" xfId="0" applyFont="1" applyBorder="1" applyAlignment="1">
      <alignment horizontal="center" vertical="center"/>
    </xf>
    <xf numFmtId="0" fontId="104" fillId="0" borderId="84" xfId="0" applyFont="1" applyBorder="1" applyAlignment="1">
      <alignment horizontal="center" vertical="center"/>
    </xf>
    <xf numFmtId="0" fontId="104" fillId="0" borderId="74" xfId="0" applyFont="1" applyBorder="1" applyAlignment="1">
      <alignment horizontal="center" vertical="center"/>
    </xf>
  </cellXfs>
  <cellStyles count="20967">
    <cellStyle name="_RC VALUTEBIS WRILSI " xfId="18"/>
    <cellStyle name="=C:\WINNT35\SYSTEM32\COMMAND.COM" xfId="20964"/>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11" xfId="20965"/>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23" xfId="20966"/>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 val="Dynamic"/>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 val="Ratings"/>
      <sheetName val="Trial Balance"/>
      <sheetName val="Deposit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tabSelected="1" zoomScale="80" zoomScaleNormal="80" workbookViewId="0">
      <selection activeCell="B1" sqref="B1"/>
    </sheetView>
  </sheetViews>
  <sheetFormatPr defaultColWidth="9.140625" defaultRowHeight="14.25"/>
  <cols>
    <col min="1" max="1" width="10.28515625" style="3" customWidth="1"/>
    <col min="2" max="2" width="138.42578125" style="4" bestFit="1" customWidth="1"/>
    <col min="3" max="3" width="39.42578125" style="4" customWidth="1"/>
    <col min="4" max="6" width="9.140625" style="4"/>
    <col min="7" max="7" width="25" style="4" customWidth="1"/>
    <col min="8" max="16384" width="9.140625" style="4"/>
  </cols>
  <sheetData>
    <row r="1" spans="1:3" ht="15.75">
      <c r="A1" s="10"/>
      <c r="B1" s="169" t="s">
        <v>223</v>
      </c>
      <c r="C1" s="10"/>
    </row>
    <row r="2" spans="1:3" ht="15.75">
      <c r="A2" s="37">
        <v>1</v>
      </c>
      <c r="B2" s="170" t="s">
        <v>224</v>
      </c>
      <c r="C2" s="442" t="s">
        <v>702</v>
      </c>
    </row>
    <row r="3" spans="1:3">
      <c r="A3" s="37">
        <v>2</v>
      </c>
      <c r="B3" s="77" t="s">
        <v>220</v>
      </c>
      <c r="C3" s="442" t="s">
        <v>706</v>
      </c>
    </row>
    <row r="4" spans="1:3">
      <c r="A4" s="37">
        <v>3</v>
      </c>
      <c r="B4" s="78" t="s">
        <v>225</v>
      </c>
      <c r="C4" s="442" t="s">
        <v>707</v>
      </c>
    </row>
    <row r="5" spans="1:3">
      <c r="A5" s="38">
        <v>4</v>
      </c>
      <c r="B5" s="79" t="s">
        <v>221</v>
      </c>
      <c r="C5" s="442" t="s">
        <v>708</v>
      </c>
    </row>
    <row r="6" spans="1:3" s="39" customFormat="1" ht="45.75" customHeight="1">
      <c r="A6" s="679" t="s">
        <v>297</v>
      </c>
      <c r="B6" s="680"/>
      <c r="C6" s="680"/>
    </row>
    <row r="7" spans="1:3" ht="15">
      <c r="A7" s="40" t="s">
        <v>29</v>
      </c>
      <c r="B7" s="36" t="s">
        <v>222</v>
      </c>
    </row>
    <row r="8" spans="1:3">
      <c r="A8" s="10">
        <v>1</v>
      </c>
      <c r="B8" s="43" t="s">
        <v>20</v>
      </c>
    </row>
    <row r="9" spans="1:3">
      <c r="A9" s="10">
        <v>2</v>
      </c>
      <c r="B9" s="44" t="s">
        <v>21</v>
      </c>
    </row>
    <row r="10" spans="1:3">
      <c r="A10" s="10">
        <v>3</v>
      </c>
      <c r="B10" s="44" t="s">
        <v>22</v>
      </c>
    </row>
    <row r="11" spans="1:3">
      <c r="A11" s="10">
        <v>4</v>
      </c>
      <c r="B11" s="44" t="s">
        <v>23</v>
      </c>
      <c r="C11" s="9"/>
    </row>
    <row r="12" spans="1:3">
      <c r="A12" s="10">
        <v>5</v>
      </c>
      <c r="B12" s="44" t="s">
        <v>24</v>
      </c>
    </row>
    <row r="13" spans="1:3">
      <c r="A13" s="10">
        <v>6</v>
      </c>
      <c r="B13" s="45" t="s">
        <v>232</v>
      </c>
    </row>
    <row r="14" spans="1:3">
      <c r="A14" s="10">
        <v>7</v>
      </c>
      <c r="B14" s="44" t="s">
        <v>226</v>
      </c>
    </row>
    <row r="15" spans="1:3">
      <c r="A15" s="10">
        <v>8</v>
      </c>
      <c r="B15" s="44" t="s">
        <v>227</v>
      </c>
    </row>
    <row r="16" spans="1:3">
      <c r="A16" s="10">
        <v>9</v>
      </c>
      <c r="B16" s="44" t="s">
        <v>25</v>
      </c>
    </row>
    <row r="17" spans="1:2">
      <c r="A17" s="76" t="s">
        <v>296</v>
      </c>
      <c r="B17" s="75" t="s">
        <v>283</v>
      </c>
    </row>
    <row r="18" spans="1:2">
      <c r="A18" s="10">
        <v>10</v>
      </c>
      <c r="B18" s="44" t="s">
        <v>26</v>
      </c>
    </row>
    <row r="19" spans="1:2">
      <c r="A19" s="10">
        <v>11</v>
      </c>
      <c r="B19" s="45" t="s">
        <v>228</v>
      </c>
    </row>
    <row r="20" spans="1:2">
      <c r="A20" s="10">
        <v>12</v>
      </c>
      <c r="B20" s="45" t="s">
        <v>27</v>
      </c>
    </row>
    <row r="21" spans="1:2">
      <c r="A21" s="80">
        <v>13</v>
      </c>
      <c r="B21" s="81" t="s">
        <v>229</v>
      </c>
    </row>
    <row r="22" spans="1:2">
      <c r="A22" s="80">
        <v>14</v>
      </c>
      <c r="B22" s="82" t="s">
        <v>254</v>
      </c>
    </row>
    <row r="23" spans="1:2">
      <c r="A23" s="83">
        <v>15</v>
      </c>
      <c r="B23" s="84" t="s">
        <v>28</v>
      </c>
    </row>
    <row r="24" spans="1:2">
      <c r="A24" s="83">
        <v>15.1</v>
      </c>
      <c r="B24" s="85" t="s">
        <v>310</v>
      </c>
    </row>
    <row r="25" spans="1:2">
      <c r="A25" s="83">
        <v>16</v>
      </c>
      <c r="B25" s="85" t="s">
        <v>367</v>
      </c>
    </row>
    <row r="26" spans="1:2">
      <c r="A26" s="83">
        <v>17</v>
      </c>
      <c r="B26" s="85" t="s">
        <v>408</v>
      </c>
    </row>
    <row r="27" spans="1:2">
      <c r="A27" s="83">
        <v>18</v>
      </c>
      <c r="B27" s="85" t="s">
        <v>696</v>
      </c>
    </row>
    <row r="28" spans="1:2">
      <c r="A28" s="83">
        <v>19</v>
      </c>
      <c r="B28" s="85" t="s">
        <v>697</v>
      </c>
    </row>
    <row r="29" spans="1:2">
      <c r="A29" s="83">
        <v>20</v>
      </c>
      <c r="B29" s="86" t="s">
        <v>698</v>
      </c>
    </row>
    <row r="30" spans="1:2">
      <c r="A30" s="83">
        <v>21</v>
      </c>
      <c r="B30" s="85" t="s">
        <v>524</v>
      </c>
    </row>
    <row r="31" spans="1:2">
      <c r="A31" s="83">
        <v>22</v>
      </c>
      <c r="B31" s="85" t="s">
        <v>699</v>
      </c>
    </row>
    <row r="32" spans="1:2">
      <c r="A32" s="83">
        <v>23</v>
      </c>
      <c r="B32" s="85" t="s">
        <v>700</v>
      </c>
    </row>
    <row r="33" spans="1:2">
      <c r="A33" s="83">
        <v>24</v>
      </c>
      <c r="B33" s="85" t="s">
        <v>701</v>
      </c>
    </row>
    <row r="34" spans="1:2">
      <c r="A34" s="83">
        <v>25</v>
      </c>
      <c r="B34" s="85" t="s">
        <v>409</v>
      </c>
    </row>
    <row r="35" spans="1:2">
      <c r="A35" s="83">
        <v>26</v>
      </c>
      <c r="B35" s="85" t="s">
        <v>548</v>
      </c>
    </row>
  </sheetData>
  <mergeCells count="1">
    <mergeCell ref="A6:C6"/>
  </mergeCells>
  <hyperlinks>
    <hyperlink ref="B9" location="'2. SOFP'!A1" display="Balance Sheet"/>
    <hyperlink ref="B12" location="'5. RWA '!A1" display="Risk-Weighted Assets (RWA)"/>
    <hyperlink ref="B8" location="'1. key ratios '!A1" display="Key ratios"/>
    <hyperlink ref="B10" location="'3. SO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B24" location="'15.1 LR'!A1" display="Leverage Ratio"/>
    <hyperlink ref="B25" location="'16. NSFR'!A1" display="Net Stable Funding Ratio"/>
    <hyperlink ref="B26" location="' 17. Residual Maturity'!A1" display="Exposures distributed by residual maturity and Risk Classes"/>
    <hyperlink ref="B27" location="'18. Assets by Exposure classes'!A1" display="Gross carrying value, book value, reserves, write-offs and reserve charges by risk classes"/>
    <hyperlink ref="B28" location="'19. Assets by Risk Sectors'!A1" display="Gross carrying value, book value, reserves, write-offs and reserve charges by Sectors of income source"/>
    <hyperlink ref="B30" location="'21. NPL'!A1" display="Changes in the stock of non-performing loans"/>
    <hyperlink ref="B31" location="'22. Quality'!A1" display="Distribution of loans, Debt securities  and Off-balance-sheet items according to  Risk classification and Past due days"/>
    <hyperlink ref="B32" location="'23. LTV'!A1" display="Loans Distributed according to LTV ratio, Loan reserves, Value of collateral for loans and loans secured by guarantees according to Risk classification and past due days"/>
    <hyperlink ref="B33" location="'24. Risk Sector'!A1" display="Loans and reserves on loans distributed according to Sectors of income source and risk classification"/>
    <hyperlink ref="B34" location="'25. Collateral'!A1" display="Loans, corporate debt securities and Off-balance-sheet items distributed by type of collateral"/>
    <hyperlink ref="B29" location="'20. Reserves'!A1" display="Change in reserve for loans and Corporate debt securities"/>
    <hyperlink ref="B35" location="'26. Retail Products'!A1" display="General information on retail product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zoomScale="80" zoomScaleNormal="80" workbookViewId="0">
      <pane xSplit="1" ySplit="5" topLeftCell="B21" activePane="bottomRight" state="frozen"/>
      <selection activeCell="H23" sqref="H23:H24"/>
      <selection pane="topRight" activeCell="H23" sqref="H23:H24"/>
      <selection pane="bottomLeft" activeCell="H23" sqref="H23:H24"/>
      <selection pane="bottomRight" activeCell="C53" sqref="C53"/>
    </sheetView>
  </sheetViews>
  <sheetFormatPr defaultColWidth="9.140625" defaultRowHeight="15.75"/>
  <cols>
    <col min="1" max="1" width="9.7109375" style="148" bestFit="1" customWidth="1"/>
    <col min="2" max="2" width="86" style="148" customWidth="1"/>
    <col min="3" max="3" width="16.140625" style="148" bestFit="1" customWidth="1"/>
    <col min="4" max="7" width="19.85546875" style="149" bestFit="1" customWidth="1"/>
    <col min="8" max="8" width="6.7109375" style="149" hidden="1" customWidth="1"/>
    <col min="9" max="9" width="10.42578125" style="149" hidden="1" customWidth="1"/>
    <col min="10" max="10" width="8.85546875" style="149" hidden="1" customWidth="1"/>
    <col min="11" max="12" width="10.85546875" style="149" hidden="1" customWidth="1"/>
    <col min="13" max="13" width="6.7109375" style="149" customWidth="1"/>
    <col min="14" max="16384" width="9.140625" style="149"/>
  </cols>
  <sheetData>
    <row r="1" spans="1:12">
      <c r="A1" s="146" t="s">
        <v>30</v>
      </c>
      <c r="B1" s="147" t="s">
        <v>702</v>
      </c>
    </row>
    <row r="2" spans="1:12">
      <c r="A2" s="146" t="s">
        <v>31</v>
      </c>
      <c r="B2" s="150">
        <v>45565</v>
      </c>
      <c r="C2" s="151"/>
      <c r="D2" s="152"/>
      <c r="E2" s="152"/>
      <c r="F2" s="152"/>
      <c r="G2" s="152"/>
      <c r="H2" s="152"/>
    </row>
    <row r="3" spans="1:12" ht="16.5" thickBot="1">
      <c r="A3" s="146"/>
      <c r="B3" s="151"/>
      <c r="C3" s="151"/>
      <c r="D3" s="152"/>
      <c r="E3" s="152"/>
      <c r="F3" s="152"/>
      <c r="G3" s="152"/>
      <c r="H3" s="152"/>
    </row>
    <row r="4" spans="1:12" ht="15" customHeight="1" thickBot="1">
      <c r="A4" s="443" t="s">
        <v>94</v>
      </c>
      <c r="B4" s="444" t="s">
        <v>93</v>
      </c>
      <c r="C4" s="444"/>
      <c r="D4" s="681" t="s">
        <v>693</v>
      </c>
      <c r="E4" s="682"/>
      <c r="F4" s="682"/>
      <c r="G4" s="683"/>
      <c r="H4" s="152"/>
      <c r="I4" s="684" t="s">
        <v>694</v>
      </c>
      <c r="J4" s="685"/>
      <c r="K4" s="685"/>
      <c r="L4" s="686"/>
    </row>
    <row r="5" spans="1:12" ht="31.5">
      <c r="A5" s="661" t="s">
        <v>6</v>
      </c>
      <c r="B5" s="446"/>
      <c r="C5" s="447" t="str">
        <f>INT((MONTH($B$2))/3)&amp;"Q"&amp;"-"&amp;YEAR($B$2)</f>
        <v>3Q-2024</v>
      </c>
      <c r="D5" s="447" t="str">
        <f>IF(INT(MONTH($B$2))=3, "4"&amp;"Q"&amp;"-"&amp;YEAR($B$2)-1, IF(INT(MONTH($B$2))=6, "1"&amp;"Q"&amp;"-"&amp;YEAR($B$2), IF(INT(MONTH($B$2))=9, "2"&amp;"Q"&amp;"-"&amp;YEAR($B$2),IF(INT(MONTH($B$2))=12, "3"&amp;"Q"&amp;"-"&amp;YEAR($B$2), 0))))</f>
        <v>2Q-2024</v>
      </c>
      <c r="E5" s="447" t="str">
        <f>IF(INT(MONTH($B$2))=3, "3"&amp;"Q"&amp;"-"&amp;YEAR($B$2)-1, IF(INT(MONTH($B$2))=6, "4"&amp;"Q"&amp;"-"&amp;YEAR($B$2)-1, IF(INT(MONTH($B$2))=9, "1"&amp;"Q"&amp;"-"&amp;YEAR($B$2),IF(INT(MONTH($B$2))=12, "2"&amp;"Q"&amp;"-"&amp;YEAR($B$2), 0))))</f>
        <v>1Q-2024</v>
      </c>
      <c r="F5" s="447" t="str">
        <f>IF(INT(MONTH($B$2))=3, "2"&amp;"Q"&amp;"-"&amp;YEAR($B$2)-1, IF(INT(MONTH($B$2))=6, "3"&amp;"Q"&amp;"-"&amp;YEAR($B$2)-1, IF(INT(MONTH($B$2))=9, "4"&amp;"Q"&amp;"-"&amp;YEAR($B$2)-1,IF(INT(MONTH($B$2))=12, "1"&amp;"Q"&amp;"-"&amp;YEAR($B$2), 0))))</f>
        <v>4Q-2023</v>
      </c>
      <c r="G5" s="448" t="str">
        <f>IF(INT(MONTH($B$2))=3, "1"&amp;"Q"&amp;"-"&amp;YEAR($B$2)-1, IF(INT(MONTH($B$2))=6, "2"&amp;"Q"&amp;"-"&amp;YEAR($B$2)-1, IF(INT(MONTH($B$2))=9, "3"&amp;"Q"&amp;"-"&amp;YEAR($B$2)-1,IF(INT(MONTH($B$2))=12, "4"&amp;"Q"&amp;"-"&amp;YEAR($B$2)-1, 0))))</f>
        <v>3Q-2023</v>
      </c>
      <c r="I5" s="449" t="str">
        <f>D5</f>
        <v>2Q-2024</v>
      </c>
      <c r="J5" s="450" t="str">
        <f t="shared" ref="J5:L5" si="0">E5</f>
        <v>1Q-2024</v>
      </c>
      <c r="K5" s="450" t="str">
        <f t="shared" si="0"/>
        <v>4Q-2023</v>
      </c>
      <c r="L5" s="451" t="str">
        <f t="shared" si="0"/>
        <v>3Q-2023</v>
      </c>
    </row>
    <row r="6" spans="1:12">
      <c r="A6" s="662"/>
      <c r="B6" s="610" t="s">
        <v>92</v>
      </c>
      <c r="C6" s="452"/>
      <c r="D6" s="452"/>
      <c r="E6" s="452"/>
      <c r="F6" s="452"/>
      <c r="G6" s="453"/>
      <c r="I6" s="454"/>
      <c r="J6" s="452"/>
      <c r="K6" s="452"/>
      <c r="L6" s="453"/>
    </row>
    <row r="7" spans="1:12">
      <c r="A7" s="455"/>
      <c r="B7" s="663" t="s">
        <v>90</v>
      </c>
      <c r="C7" s="452"/>
      <c r="D7" s="452"/>
      <c r="E7" s="452"/>
      <c r="F7" s="452"/>
      <c r="G7" s="453"/>
      <c r="I7" s="454"/>
      <c r="J7" s="452"/>
      <c r="K7" s="452"/>
      <c r="L7" s="453"/>
    </row>
    <row r="8" spans="1:12">
      <c r="A8" s="456">
        <v>1</v>
      </c>
      <c r="B8" s="664" t="s">
        <v>357</v>
      </c>
      <c r="C8" s="665">
        <v>550172712.93999994</v>
      </c>
      <c r="D8" s="665">
        <v>532096320.00999993</v>
      </c>
      <c r="E8" s="665">
        <v>512154216</v>
      </c>
      <c r="F8" s="665">
        <v>476428970.03999996</v>
      </c>
      <c r="G8" s="459">
        <v>453154210.89000005</v>
      </c>
      <c r="I8" s="457"/>
      <c r="J8" s="458"/>
      <c r="K8" s="458"/>
      <c r="L8" s="459"/>
    </row>
    <row r="9" spans="1:12">
      <c r="A9" s="456">
        <v>2</v>
      </c>
      <c r="B9" s="664" t="s">
        <v>358</v>
      </c>
      <c r="C9" s="665">
        <v>550172712.93999994</v>
      </c>
      <c r="D9" s="665">
        <v>532096320.00999993</v>
      </c>
      <c r="E9" s="665">
        <v>512154216</v>
      </c>
      <c r="F9" s="665">
        <v>476428970.03999996</v>
      </c>
      <c r="G9" s="459">
        <v>453154210.89000005</v>
      </c>
      <c r="I9" s="457"/>
      <c r="J9" s="458"/>
      <c r="K9" s="458"/>
      <c r="L9" s="459"/>
    </row>
    <row r="10" spans="1:12">
      <c r="A10" s="456">
        <v>3</v>
      </c>
      <c r="B10" s="664" t="s">
        <v>143</v>
      </c>
      <c r="C10" s="665">
        <v>691615852.53999996</v>
      </c>
      <c r="D10" s="665">
        <v>640862464.80999994</v>
      </c>
      <c r="E10" s="665">
        <v>616791870.39999998</v>
      </c>
      <c r="F10" s="665">
        <v>573361921.24000001</v>
      </c>
      <c r="G10" s="459">
        <v>534751119.29000008</v>
      </c>
      <c r="I10" s="457"/>
      <c r="J10" s="458"/>
      <c r="K10" s="458"/>
      <c r="L10" s="459"/>
    </row>
    <row r="11" spans="1:12">
      <c r="A11" s="456">
        <v>4</v>
      </c>
      <c r="B11" s="664" t="s">
        <v>360</v>
      </c>
      <c r="C11" s="665">
        <v>411593227.27946973</v>
      </c>
      <c r="D11" s="665">
        <v>401075634.81195629</v>
      </c>
      <c r="E11" s="665">
        <v>379227485.24288857</v>
      </c>
      <c r="F11" s="665">
        <v>368524978.06736279</v>
      </c>
      <c r="G11" s="459">
        <v>341302614.29620999</v>
      </c>
      <c r="I11" s="457"/>
      <c r="J11" s="458"/>
      <c r="K11" s="458"/>
      <c r="L11" s="459"/>
    </row>
    <row r="12" spans="1:12">
      <c r="A12" s="456">
        <v>5</v>
      </c>
      <c r="B12" s="664" t="s">
        <v>361</v>
      </c>
      <c r="C12" s="665">
        <v>492013903.73510611</v>
      </c>
      <c r="D12" s="665">
        <v>479222953.51613927</v>
      </c>
      <c r="E12" s="665">
        <v>453195340.13400471</v>
      </c>
      <c r="F12" s="665">
        <v>442485079.25660384</v>
      </c>
      <c r="G12" s="459">
        <v>408828981.37057674</v>
      </c>
      <c r="I12" s="457"/>
      <c r="J12" s="458"/>
      <c r="K12" s="458"/>
      <c r="L12" s="459"/>
    </row>
    <row r="13" spans="1:12">
      <c r="A13" s="456">
        <v>6</v>
      </c>
      <c r="B13" s="664" t="s">
        <v>359</v>
      </c>
      <c r="C13" s="665">
        <v>598732106.04289925</v>
      </c>
      <c r="D13" s="665">
        <v>582921508.16596568</v>
      </c>
      <c r="E13" s="665">
        <v>551353096.0023793</v>
      </c>
      <c r="F13" s="665">
        <v>540631473.86406767</v>
      </c>
      <c r="G13" s="459">
        <v>498428854.0397352</v>
      </c>
      <c r="I13" s="457"/>
      <c r="J13" s="458"/>
      <c r="K13" s="458"/>
      <c r="L13" s="459"/>
    </row>
    <row r="14" spans="1:12">
      <c r="A14" s="455"/>
      <c r="B14" s="610" t="s">
        <v>363</v>
      </c>
      <c r="C14" s="452"/>
      <c r="D14" s="452"/>
      <c r="E14" s="452"/>
      <c r="F14" s="452"/>
      <c r="G14" s="453"/>
      <c r="I14" s="454"/>
      <c r="J14" s="452"/>
      <c r="K14" s="452"/>
      <c r="L14" s="453"/>
    </row>
    <row r="15" spans="1:12" ht="15" customHeight="1">
      <c r="A15" s="456">
        <v>7</v>
      </c>
      <c r="B15" s="664" t="s">
        <v>362</v>
      </c>
      <c r="C15" s="665">
        <v>3425786491.4319611</v>
      </c>
      <c r="D15" s="665">
        <v>3317914148.425674</v>
      </c>
      <c r="E15" s="665">
        <v>3160197844.2422433</v>
      </c>
      <c r="F15" s="665">
        <v>3155793562.1569538</v>
      </c>
      <c r="G15" s="459">
        <v>2847680770.9680362</v>
      </c>
      <c r="I15" s="457"/>
      <c r="J15" s="458"/>
      <c r="K15" s="458"/>
      <c r="L15" s="459"/>
    </row>
    <row r="16" spans="1:12">
      <c r="A16" s="455"/>
      <c r="B16" s="610" t="s">
        <v>364</v>
      </c>
      <c r="C16" s="452"/>
      <c r="D16" s="452"/>
      <c r="E16" s="452"/>
      <c r="F16" s="452"/>
      <c r="G16" s="453"/>
      <c r="I16" s="454"/>
      <c r="J16" s="452"/>
      <c r="K16" s="452"/>
      <c r="L16" s="453"/>
    </row>
    <row r="17" spans="1:12" s="172" customFormat="1">
      <c r="A17" s="456"/>
      <c r="B17" s="663" t="s">
        <v>352</v>
      </c>
      <c r="C17" s="666">
        <v>0</v>
      </c>
      <c r="D17" s="666">
        <v>0</v>
      </c>
      <c r="E17" s="666">
        <v>0</v>
      </c>
      <c r="F17" s="666">
        <v>0</v>
      </c>
      <c r="G17" s="667">
        <v>0</v>
      </c>
      <c r="I17" s="457"/>
      <c r="J17" s="458"/>
      <c r="K17" s="458"/>
      <c r="L17" s="459"/>
    </row>
    <row r="18" spans="1:12">
      <c r="A18" s="445">
        <v>8</v>
      </c>
      <c r="B18" s="664" t="s">
        <v>357</v>
      </c>
      <c r="C18" s="666">
        <v>0.16059749033280546</v>
      </c>
      <c r="D18" s="666">
        <v>0.16037073179318873</v>
      </c>
      <c r="E18" s="666">
        <v>0.16206397233424005</v>
      </c>
      <c r="F18" s="666">
        <v>0.15096962480472437</v>
      </c>
      <c r="G18" s="667">
        <v>0.15913097265321474</v>
      </c>
      <c r="I18" s="460"/>
      <c r="J18" s="461"/>
      <c r="K18" s="461"/>
      <c r="L18" s="462"/>
    </row>
    <row r="19" spans="1:12" ht="15" customHeight="1">
      <c r="A19" s="445">
        <v>9</v>
      </c>
      <c r="B19" s="664" t="s">
        <v>358</v>
      </c>
      <c r="C19" s="666">
        <v>0.16059749033280546</v>
      </c>
      <c r="D19" s="666">
        <v>0.16037073179318873</v>
      </c>
      <c r="E19" s="666">
        <v>0.16206397233424005</v>
      </c>
      <c r="F19" s="666">
        <v>0.15096962480472437</v>
      </c>
      <c r="G19" s="667">
        <v>0.15913097265321474</v>
      </c>
      <c r="I19" s="460"/>
      <c r="J19" s="461"/>
      <c r="K19" s="461"/>
      <c r="L19" s="462"/>
    </row>
    <row r="20" spans="1:12">
      <c r="A20" s="445">
        <v>10</v>
      </c>
      <c r="B20" s="664" t="s">
        <v>143</v>
      </c>
      <c r="C20" s="666">
        <v>0.20188527635033907</v>
      </c>
      <c r="D20" s="666">
        <v>0.19315221435554156</v>
      </c>
      <c r="E20" s="666">
        <v>0.19517508105505818</v>
      </c>
      <c r="F20" s="666">
        <v>0.18168549683209087</v>
      </c>
      <c r="G20" s="667">
        <v>0.18778478428543013</v>
      </c>
      <c r="I20" s="460"/>
      <c r="J20" s="461"/>
      <c r="K20" s="461"/>
      <c r="L20" s="462"/>
    </row>
    <row r="21" spans="1:12">
      <c r="A21" s="445">
        <v>11</v>
      </c>
      <c r="B21" s="664" t="s">
        <v>360</v>
      </c>
      <c r="C21" s="666">
        <v>0.12014561570281219</v>
      </c>
      <c r="D21" s="666">
        <v>0.12088186037069817</v>
      </c>
      <c r="E21" s="666">
        <v>0.1200011847150096</v>
      </c>
      <c r="F21" s="666">
        <v>0.11677727671624996</v>
      </c>
      <c r="G21" s="667">
        <v>0.11985283525308496</v>
      </c>
      <c r="I21" s="460"/>
      <c r="J21" s="461"/>
      <c r="K21" s="461"/>
      <c r="L21" s="462"/>
    </row>
    <row r="22" spans="1:12">
      <c r="A22" s="445">
        <v>12</v>
      </c>
      <c r="B22" s="664" t="s">
        <v>361</v>
      </c>
      <c r="C22" s="666">
        <v>0.14362071453245961</v>
      </c>
      <c r="D22" s="666">
        <v>0.1444350070792299</v>
      </c>
      <c r="E22" s="666">
        <v>0.14340726830116313</v>
      </c>
      <c r="F22" s="666">
        <v>0.1402135692786475</v>
      </c>
      <c r="G22" s="667">
        <v>0.14356559398741878</v>
      </c>
      <c r="I22" s="460"/>
      <c r="J22" s="461"/>
      <c r="K22" s="461"/>
      <c r="L22" s="462"/>
    </row>
    <row r="23" spans="1:12">
      <c r="A23" s="445">
        <v>13</v>
      </c>
      <c r="B23" s="664" t="s">
        <v>359</v>
      </c>
      <c r="C23" s="666">
        <v>0.17477216036094306</v>
      </c>
      <c r="D23" s="666">
        <v>0.17568914748519268</v>
      </c>
      <c r="E23" s="666">
        <v>0.1744679045987336</v>
      </c>
      <c r="F23" s="666">
        <v>0.17131395422917062</v>
      </c>
      <c r="G23" s="667">
        <v>0.17502975021680539</v>
      </c>
      <c r="I23" s="460"/>
      <c r="J23" s="461"/>
      <c r="K23" s="461"/>
      <c r="L23" s="462"/>
    </row>
    <row r="24" spans="1:12">
      <c r="A24" s="455"/>
      <c r="B24" s="610" t="s">
        <v>89</v>
      </c>
      <c r="C24" s="452"/>
      <c r="D24" s="452"/>
      <c r="E24" s="452"/>
      <c r="F24" s="452"/>
      <c r="G24" s="453"/>
      <c r="I24" s="454"/>
      <c r="J24" s="452"/>
      <c r="K24" s="452"/>
      <c r="L24" s="453"/>
    </row>
    <row r="25" spans="1:12" ht="15" customHeight="1">
      <c r="A25" s="463">
        <v>14</v>
      </c>
      <c r="B25" s="664" t="s">
        <v>88</v>
      </c>
      <c r="C25" s="666">
        <v>9.7039164943046541E-2</v>
      </c>
      <c r="D25" s="666">
        <v>9.9499756259403438E-2</v>
      </c>
      <c r="E25" s="666">
        <v>9.9708946413309962E-2</v>
      </c>
      <c r="F25" s="666">
        <v>9.8211175855056995E-2</v>
      </c>
      <c r="G25" s="667">
        <v>9.7355388790294525E-2</v>
      </c>
      <c r="I25" s="464"/>
      <c r="J25" s="465"/>
      <c r="K25" s="465"/>
      <c r="L25" s="466"/>
    </row>
    <row r="26" spans="1:12">
      <c r="A26" s="463">
        <v>15</v>
      </c>
      <c r="B26" s="664" t="s">
        <v>87</v>
      </c>
      <c r="C26" s="666">
        <v>5.471516369025959E-2</v>
      </c>
      <c r="D26" s="666">
        <v>5.4756665172613149E-2</v>
      </c>
      <c r="E26" s="666">
        <v>5.6448982543540534E-2</v>
      </c>
      <c r="F26" s="666">
        <v>5.4247427594864069E-2</v>
      </c>
      <c r="G26" s="667">
        <v>5.4186647043338358E-2</v>
      </c>
      <c r="I26" s="464"/>
      <c r="J26" s="465"/>
      <c r="K26" s="465"/>
      <c r="L26" s="466"/>
    </row>
    <row r="27" spans="1:12">
      <c r="A27" s="463">
        <v>16</v>
      </c>
      <c r="B27" s="664" t="s">
        <v>86</v>
      </c>
      <c r="C27" s="666">
        <v>2.5403194983329103E-2</v>
      </c>
      <c r="D27" s="666">
        <v>2.5613744960157409E-2</v>
      </c>
      <c r="E27" s="666">
        <v>2.391461613382638E-2</v>
      </c>
      <c r="F27" s="666">
        <v>2.4338494608996581E-2</v>
      </c>
      <c r="G27" s="667">
        <v>2.1806802432076708E-2</v>
      </c>
      <c r="I27" s="464"/>
      <c r="J27" s="465"/>
      <c r="K27" s="465"/>
      <c r="L27" s="466"/>
    </row>
    <row r="28" spans="1:12">
      <c r="A28" s="463">
        <v>17</v>
      </c>
      <c r="B28" s="664" t="s">
        <v>85</v>
      </c>
      <c r="C28" s="666">
        <v>4.2324001252786937E-2</v>
      </c>
      <c r="D28" s="666">
        <v>4.4743091086790254E-2</v>
      </c>
      <c r="E28" s="666">
        <v>4.3259963869769415E-2</v>
      </c>
      <c r="F28" s="666">
        <v>4.3963748260192934E-2</v>
      </c>
      <c r="G28" s="667">
        <v>4.3168741746956167E-2</v>
      </c>
      <c r="I28" s="464"/>
      <c r="J28" s="465"/>
      <c r="K28" s="465"/>
      <c r="L28" s="466"/>
    </row>
    <row r="29" spans="1:12">
      <c r="A29" s="463">
        <v>18</v>
      </c>
      <c r="B29" s="664" t="s">
        <v>167</v>
      </c>
      <c r="C29" s="666">
        <v>2.1209443769838597E-2</v>
      </c>
      <c r="D29" s="666">
        <v>2.100718043991515E-2</v>
      </c>
      <c r="E29" s="666">
        <v>1.9577095674339861E-2</v>
      </c>
      <c r="F29" s="666">
        <v>2.2515049406805765E-2</v>
      </c>
      <c r="G29" s="667">
        <v>1.9907761911036083E-2</v>
      </c>
      <c r="I29" s="464"/>
      <c r="J29" s="465"/>
      <c r="K29" s="465"/>
      <c r="L29" s="466"/>
    </row>
    <row r="30" spans="1:12">
      <c r="A30" s="463">
        <v>19</v>
      </c>
      <c r="B30" s="664" t="s">
        <v>168</v>
      </c>
      <c r="C30" s="666">
        <v>0.13783287120594345</v>
      </c>
      <c r="D30" s="666">
        <v>0.13748433713763458</v>
      </c>
      <c r="E30" s="666">
        <v>0.12984715293765947</v>
      </c>
      <c r="F30" s="666">
        <v>0.15227680314405592</v>
      </c>
      <c r="G30" s="667">
        <v>0.13406327033247054</v>
      </c>
      <c r="I30" s="464"/>
      <c r="J30" s="465"/>
      <c r="K30" s="465"/>
      <c r="L30" s="466"/>
    </row>
    <row r="31" spans="1:12">
      <c r="A31" s="455"/>
      <c r="B31" s="610" t="s">
        <v>230</v>
      </c>
      <c r="C31" s="452"/>
      <c r="D31" s="452"/>
      <c r="E31" s="452"/>
      <c r="F31" s="452"/>
      <c r="G31" s="453"/>
      <c r="I31" s="454"/>
      <c r="J31" s="452"/>
      <c r="K31" s="452"/>
      <c r="L31" s="453"/>
    </row>
    <row r="32" spans="1:12">
      <c r="A32" s="463">
        <v>20</v>
      </c>
      <c r="B32" s="664" t="s">
        <v>84</v>
      </c>
      <c r="C32" s="666">
        <v>3.3833376391271902E-2</v>
      </c>
      <c r="D32" s="666">
        <v>3.5933680115919096E-2</v>
      </c>
      <c r="E32" s="666">
        <v>3.8808937934478961E-2</v>
      </c>
      <c r="F32" s="666">
        <v>3.6423211350659464E-2</v>
      </c>
      <c r="G32" s="667">
        <v>3.7242193833393861E-2</v>
      </c>
      <c r="I32" s="464"/>
      <c r="J32" s="465"/>
      <c r="K32" s="465"/>
      <c r="L32" s="466"/>
    </row>
    <row r="33" spans="1:12" ht="15" customHeight="1">
      <c r="A33" s="463">
        <v>21</v>
      </c>
      <c r="B33" s="664" t="s">
        <v>83</v>
      </c>
      <c r="C33" s="666">
        <v>1.1601686193531243E-2</v>
      </c>
      <c r="D33" s="666">
        <v>1.1888414318102536E-2</v>
      </c>
      <c r="E33" s="666">
        <v>1.2836577204769738E-2</v>
      </c>
      <c r="F33" s="666">
        <v>1.3021104553201712E-2</v>
      </c>
      <c r="G33" s="667">
        <v>1.329917257424631E-2</v>
      </c>
      <c r="I33" s="464"/>
      <c r="J33" s="465"/>
      <c r="K33" s="465"/>
      <c r="L33" s="466"/>
    </row>
    <row r="34" spans="1:12">
      <c r="A34" s="463">
        <v>22</v>
      </c>
      <c r="B34" s="664" t="s">
        <v>82</v>
      </c>
      <c r="C34" s="666">
        <v>0.49800014715591445</v>
      </c>
      <c r="D34" s="666">
        <v>0.49684947790584655</v>
      </c>
      <c r="E34" s="666">
        <v>0.48146422678554091</v>
      </c>
      <c r="F34" s="666">
        <v>0.47768658995782459</v>
      </c>
      <c r="G34" s="667">
        <v>0.4895533411455909</v>
      </c>
      <c r="I34" s="464"/>
      <c r="J34" s="465"/>
      <c r="K34" s="465"/>
      <c r="L34" s="466"/>
    </row>
    <row r="35" spans="1:12" ht="15" customHeight="1">
      <c r="A35" s="463">
        <v>23</v>
      </c>
      <c r="B35" s="664" t="s">
        <v>81</v>
      </c>
      <c r="C35" s="666">
        <v>0.46665530773925734</v>
      </c>
      <c r="D35" s="666">
        <v>0.45688115569298959</v>
      </c>
      <c r="E35" s="666">
        <v>0.44978565398193421</v>
      </c>
      <c r="F35" s="666">
        <v>0.44708031131754566</v>
      </c>
      <c r="G35" s="667">
        <v>0.44100488039545699</v>
      </c>
      <c r="I35" s="464"/>
      <c r="J35" s="465"/>
      <c r="K35" s="465"/>
      <c r="L35" s="466"/>
    </row>
    <row r="36" spans="1:12">
      <c r="A36" s="463">
        <v>24</v>
      </c>
      <c r="B36" s="664" t="s">
        <v>80</v>
      </c>
      <c r="C36" s="666">
        <v>9.9683146676393136E-2</v>
      </c>
      <c r="D36" s="666">
        <v>6.1673816350302085E-2</v>
      </c>
      <c r="E36" s="666">
        <v>-1.7111225178346255E-3</v>
      </c>
      <c r="F36" s="666">
        <v>0.19101772653178514</v>
      </c>
      <c r="G36" s="667">
        <v>9.6988480949989228E-2</v>
      </c>
      <c r="I36" s="464"/>
      <c r="J36" s="465"/>
      <c r="K36" s="465"/>
      <c r="L36" s="466"/>
    </row>
    <row r="37" spans="1:12" ht="15" customHeight="1">
      <c r="A37" s="455"/>
      <c r="B37" s="610" t="s">
        <v>231</v>
      </c>
      <c r="C37" s="452"/>
      <c r="D37" s="452"/>
      <c r="E37" s="452"/>
      <c r="F37" s="452"/>
      <c r="G37" s="453"/>
      <c r="I37" s="454"/>
      <c r="J37" s="452"/>
      <c r="K37" s="452"/>
      <c r="L37" s="453"/>
    </row>
    <row r="38" spans="1:12" ht="15" customHeight="1">
      <c r="A38" s="463">
        <v>25</v>
      </c>
      <c r="B38" s="664" t="s">
        <v>79</v>
      </c>
      <c r="C38" s="666">
        <v>0.17543063396169323</v>
      </c>
      <c r="D38" s="666">
        <v>0.16913805333444926</v>
      </c>
      <c r="E38" s="666">
        <v>0.14145106524532383</v>
      </c>
      <c r="F38" s="666">
        <v>0.15956233480727589</v>
      </c>
      <c r="G38" s="667">
        <v>0.1891602333928139</v>
      </c>
      <c r="I38" s="467"/>
      <c r="J38" s="468"/>
      <c r="K38" s="468"/>
      <c r="L38" s="469"/>
    </row>
    <row r="39" spans="1:12" ht="15" customHeight="1">
      <c r="A39" s="463">
        <v>26</v>
      </c>
      <c r="B39" s="664" t="s">
        <v>78</v>
      </c>
      <c r="C39" s="666">
        <v>0.55194749114099861</v>
      </c>
      <c r="D39" s="666">
        <v>0.53866493616844935</v>
      </c>
      <c r="E39" s="666">
        <v>0.5338899548314846</v>
      </c>
      <c r="F39" s="666">
        <v>0.52432271008236597</v>
      </c>
      <c r="G39" s="667">
        <v>0.53288711483076001</v>
      </c>
      <c r="I39" s="467"/>
      <c r="J39" s="468"/>
      <c r="K39" s="468"/>
      <c r="L39" s="469"/>
    </row>
    <row r="40" spans="1:12" ht="15" customHeight="1">
      <c r="A40" s="463">
        <v>27</v>
      </c>
      <c r="B40" s="664" t="s">
        <v>77</v>
      </c>
      <c r="C40" s="666">
        <v>0.20109794883831911</v>
      </c>
      <c r="D40" s="666">
        <v>0.20773243785004336</v>
      </c>
      <c r="E40" s="666">
        <v>0.20674576983371806</v>
      </c>
      <c r="F40" s="666">
        <v>0.2220491231543272</v>
      </c>
      <c r="G40" s="667">
        <v>0.24273818892988661</v>
      </c>
      <c r="I40" s="467"/>
      <c r="J40" s="468"/>
      <c r="K40" s="468"/>
      <c r="L40" s="469"/>
    </row>
    <row r="41" spans="1:12" ht="15" customHeight="1">
      <c r="A41" s="470"/>
      <c r="B41" s="610" t="s">
        <v>272</v>
      </c>
      <c r="C41" s="452"/>
      <c r="D41" s="452"/>
      <c r="E41" s="452"/>
      <c r="F41" s="452"/>
      <c r="G41" s="453"/>
      <c r="I41" s="454"/>
      <c r="J41" s="452"/>
      <c r="K41" s="452"/>
      <c r="L41" s="453"/>
    </row>
    <row r="42" spans="1:12">
      <c r="A42" s="463">
        <v>28</v>
      </c>
      <c r="B42" s="664" t="s">
        <v>255</v>
      </c>
      <c r="C42" s="668">
        <v>695935460.46043456</v>
      </c>
      <c r="D42" s="668">
        <v>705922509.07989001</v>
      </c>
      <c r="E42" s="668">
        <v>708161383.25076926</v>
      </c>
      <c r="F42" s="668">
        <v>658773305.30141282</v>
      </c>
      <c r="G42" s="669">
        <v>693418691.63684762</v>
      </c>
      <c r="I42" s="464"/>
      <c r="J42" s="465"/>
      <c r="K42" s="465"/>
      <c r="L42" s="466"/>
    </row>
    <row r="43" spans="1:12" ht="15" customHeight="1">
      <c r="A43" s="463">
        <v>29</v>
      </c>
      <c r="B43" s="664" t="s">
        <v>267</v>
      </c>
      <c r="C43" s="668">
        <v>487382238.11255181</v>
      </c>
      <c r="D43" s="668">
        <v>497591368.31372273</v>
      </c>
      <c r="E43" s="668">
        <v>522441784.47548997</v>
      </c>
      <c r="F43" s="668">
        <v>531016682.68527639</v>
      </c>
      <c r="G43" s="669">
        <v>553633699.96863961</v>
      </c>
      <c r="I43" s="464"/>
      <c r="J43" s="465"/>
      <c r="K43" s="465"/>
      <c r="L43" s="466"/>
    </row>
    <row r="44" spans="1:12" ht="15" customHeight="1">
      <c r="A44" s="471">
        <v>30</v>
      </c>
      <c r="B44" s="670" t="s">
        <v>256</v>
      </c>
      <c r="C44" s="666">
        <v>1.4402904984097169</v>
      </c>
      <c r="D44" s="666">
        <v>1.4232142816815261</v>
      </c>
      <c r="E44" s="666">
        <v>1.3609883656663559</v>
      </c>
      <c r="F44" s="666">
        <v>1.2283510532087381</v>
      </c>
      <c r="G44" s="667">
        <v>1.2549761314975569</v>
      </c>
      <c r="I44" s="473"/>
      <c r="J44" s="474"/>
      <c r="K44" s="474"/>
      <c r="L44" s="472"/>
    </row>
    <row r="45" spans="1:12" ht="15" customHeight="1">
      <c r="A45" s="471"/>
      <c r="B45" s="610" t="s">
        <v>367</v>
      </c>
      <c r="C45" s="671"/>
      <c r="D45" s="474"/>
      <c r="E45" s="474"/>
      <c r="F45" s="474"/>
      <c r="G45" s="472"/>
      <c r="I45" s="473"/>
      <c r="J45" s="474"/>
      <c r="K45" s="474"/>
      <c r="L45" s="472"/>
    </row>
    <row r="46" spans="1:12" ht="15" customHeight="1">
      <c r="A46" s="471">
        <v>31</v>
      </c>
      <c r="B46" s="670" t="s">
        <v>374</v>
      </c>
      <c r="C46" s="668">
        <v>2683577991.4355001</v>
      </c>
      <c r="D46" s="668">
        <v>2569285003.8629999</v>
      </c>
      <c r="E46" s="668">
        <v>2410957221.1029997</v>
      </c>
      <c r="F46" s="668">
        <v>2236886567.776</v>
      </c>
      <c r="G46" s="669">
        <v>2236886567.776</v>
      </c>
      <c r="I46" s="473"/>
      <c r="J46" s="474"/>
      <c r="K46" s="474"/>
      <c r="L46" s="472"/>
    </row>
    <row r="47" spans="1:12" ht="15" customHeight="1">
      <c r="A47" s="471">
        <v>32</v>
      </c>
      <c r="B47" s="670" t="s">
        <v>389</v>
      </c>
      <c r="C47" s="668">
        <v>2205973719.772718</v>
      </c>
      <c r="D47" s="668">
        <v>2144259965.9707484</v>
      </c>
      <c r="E47" s="668">
        <v>2006381021.8740532</v>
      </c>
      <c r="F47" s="668">
        <v>1869814470.9814999</v>
      </c>
      <c r="G47" s="669">
        <v>1869814470.9814999</v>
      </c>
      <c r="I47" s="473"/>
      <c r="J47" s="474"/>
      <c r="K47" s="474"/>
      <c r="L47" s="472"/>
    </row>
    <row r="48" spans="1:12" ht="16.5" thickBot="1">
      <c r="A48" s="475">
        <v>33</v>
      </c>
      <c r="B48" s="476" t="s">
        <v>407</v>
      </c>
      <c r="C48" s="672">
        <v>1.216504968931357</v>
      </c>
      <c r="D48" s="672">
        <v>1.1982152559099029</v>
      </c>
      <c r="E48" s="672">
        <v>1.2016447498347316</v>
      </c>
      <c r="F48" s="672">
        <v>1.1963147159738352</v>
      </c>
      <c r="G48" s="673">
        <v>1.1963147159738352</v>
      </c>
      <c r="I48" s="479"/>
      <c r="J48" s="477"/>
      <c r="K48" s="477"/>
      <c r="L48" s="478"/>
    </row>
    <row r="49" spans="1:2">
      <c r="A49" s="480"/>
    </row>
    <row r="50" spans="1:2">
      <c r="B50" s="277"/>
    </row>
    <row r="51" spans="1:2" ht="63">
      <c r="B51" s="277" t="s">
        <v>271</v>
      </c>
    </row>
    <row r="53" spans="1:2">
      <c r="B53" s="277"/>
    </row>
  </sheetData>
  <mergeCells count="2">
    <mergeCell ref="D4:G4"/>
    <mergeCell ref="I4:L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9"/>
  <sheetViews>
    <sheetView zoomScale="80" zoomScaleNormal="80" workbookViewId="0">
      <selection activeCell="B2" sqref="B2"/>
    </sheetView>
  </sheetViews>
  <sheetFormatPr defaultRowHeight="15"/>
  <cols>
    <col min="1" max="1" width="8.7109375" style="116"/>
    <col min="2" max="2" width="69.28515625" style="117" customWidth="1"/>
    <col min="3" max="8" width="16.85546875" style="143" bestFit="1" customWidth="1"/>
  </cols>
  <sheetData>
    <row r="1" spans="1:8" s="4" customFormat="1" ht="15.75">
      <c r="A1" s="1" t="s">
        <v>30</v>
      </c>
      <c r="B1" s="147" t="str">
        <f>'1. key ratios '!$B$1</f>
        <v>JSC "BASISBANK"</v>
      </c>
      <c r="C1" s="132"/>
      <c r="D1" s="133"/>
      <c r="E1" s="133"/>
      <c r="F1" s="133"/>
      <c r="G1" s="133"/>
      <c r="H1" s="134"/>
    </row>
    <row r="2" spans="1:8" s="4" customFormat="1" ht="15.75">
      <c r="A2" s="1" t="s">
        <v>31</v>
      </c>
      <c r="B2" s="150">
        <f>'1. key ratios '!$B$2</f>
        <v>45565</v>
      </c>
      <c r="C2" s="135"/>
      <c r="D2" s="136"/>
      <c r="E2" s="136"/>
      <c r="F2" s="136"/>
      <c r="G2" s="136"/>
      <c r="H2" s="137"/>
    </row>
    <row r="3" spans="1:8" s="4" customFormat="1" ht="14.25">
      <c r="A3" s="1"/>
      <c r="B3" s="5"/>
      <c r="C3" s="135"/>
      <c r="D3" s="136"/>
      <c r="E3" s="136"/>
      <c r="F3" s="136"/>
      <c r="G3" s="136"/>
      <c r="H3" s="137"/>
    </row>
    <row r="4" spans="1:8" ht="21" customHeight="1">
      <c r="A4" s="690" t="s">
        <v>6</v>
      </c>
      <c r="B4" s="691" t="s">
        <v>553</v>
      </c>
      <c r="C4" s="693" t="s">
        <v>554</v>
      </c>
      <c r="D4" s="693"/>
      <c r="E4" s="693"/>
      <c r="F4" s="693" t="s">
        <v>555</v>
      </c>
      <c r="G4" s="693"/>
      <c r="H4" s="694"/>
    </row>
    <row r="5" spans="1:8" ht="21" customHeight="1">
      <c r="A5" s="690"/>
      <c r="B5" s="692"/>
      <c r="C5" s="481" t="s">
        <v>32</v>
      </c>
      <c r="D5" s="481" t="s">
        <v>33</v>
      </c>
      <c r="E5" s="481" t="s">
        <v>34</v>
      </c>
      <c r="F5" s="481" t="s">
        <v>32</v>
      </c>
      <c r="G5" s="481" t="s">
        <v>33</v>
      </c>
      <c r="H5" s="481" t="s">
        <v>34</v>
      </c>
    </row>
    <row r="6" spans="1:8" ht="26.45" customHeight="1">
      <c r="A6" s="690"/>
      <c r="B6" s="87" t="s">
        <v>556</v>
      </c>
      <c r="C6" s="695"/>
      <c r="D6" s="696"/>
      <c r="E6" s="696"/>
      <c r="F6" s="696"/>
      <c r="G6" s="696"/>
      <c r="H6" s="697"/>
    </row>
    <row r="7" spans="1:8" ht="23.1" customHeight="1">
      <c r="A7" s="88">
        <v>1</v>
      </c>
      <c r="B7" s="89" t="s">
        <v>557</v>
      </c>
      <c r="C7" s="131">
        <f>SUM(C8:C10)</f>
        <v>73396592.27790001</v>
      </c>
      <c r="D7" s="131">
        <f>SUM(D8:D10)</f>
        <v>380682702.65740001</v>
      </c>
      <c r="E7" s="138">
        <f>C7+D7</f>
        <v>454079294.93529999</v>
      </c>
      <c r="F7" s="131">
        <f>SUM(F8:F10)</f>
        <v>96698895.519999996</v>
      </c>
      <c r="G7" s="131">
        <f>SUM(G8:G10)</f>
        <v>289688455.61000001</v>
      </c>
      <c r="H7" s="138">
        <f>F7+G7</f>
        <v>386387351.13</v>
      </c>
    </row>
    <row r="8" spans="1:8">
      <c r="A8" s="88">
        <v>1.1000000000000001</v>
      </c>
      <c r="B8" s="90" t="s">
        <v>558</v>
      </c>
      <c r="C8" s="131">
        <v>30456646.600000001</v>
      </c>
      <c r="D8" s="131">
        <v>31889396.319600001</v>
      </c>
      <c r="E8" s="138">
        <f t="shared" ref="E8:E36" si="0">C8+D8</f>
        <v>62346042.919600002</v>
      </c>
      <c r="F8" s="131">
        <v>36279876.5</v>
      </c>
      <c r="G8" s="131">
        <v>39735137.619999997</v>
      </c>
      <c r="H8" s="138">
        <f t="shared" ref="H8:H36" si="1">F8+G8</f>
        <v>76015014.120000005</v>
      </c>
    </row>
    <row r="9" spans="1:8">
      <c r="A9" s="88">
        <v>1.2</v>
      </c>
      <c r="B9" s="90" t="s">
        <v>559</v>
      </c>
      <c r="C9" s="131">
        <v>37167395.323699996</v>
      </c>
      <c r="D9" s="131">
        <v>205586349.14789999</v>
      </c>
      <c r="E9" s="138">
        <f t="shared" si="0"/>
        <v>242753744.4716</v>
      </c>
      <c r="F9" s="131">
        <v>58404732.920000002</v>
      </c>
      <c r="G9" s="131">
        <v>179008174.09</v>
      </c>
      <c r="H9" s="138">
        <f t="shared" si="1"/>
        <v>237412907.00999999</v>
      </c>
    </row>
    <row r="10" spans="1:8">
      <c r="A10" s="88">
        <v>1.3</v>
      </c>
      <c r="B10" s="90" t="s">
        <v>560</v>
      </c>
      <c r="C10" s="131">
        <v>5772550.3541999999</v>
      </c>
      <c r="D10" s="131">
        <v>143206957.18990001</v>
      </c>
      <c r="E10" s="138">
        <f t="shared" si="0"/>
        <v>148979507.54410002</v>
      </c>
      <c r="F10" s="131">
        <v>2014286.1</v>
      </c>
      <c r="G10" s="131">
        <v>70945143.900000006</v>
      </c>
      <c r="H10" s="138">
        <f t="shared" si="1"/>
        <v>72959430</v>
      </c>
    </row>
    <row r="11" spans="1:8">
      <c r="A11" s="88">
        <v>2</v>
      </c>
      <c r="B11" s="91" t="s">
        <v>561</v>
      </c>
      <c r="C11" s="131">
        <v>9000</v>
      </c>
      <c r="D11" s="131">
        <v>0</v>
      </c>
      <c r="E11" s="138">
        <f t="shared" si="0"/>
        <v>9000</v>
      </c>
      <c r="F11" s="131">
        <v>114000</v>
      </c>
      <c r="G11" s="131">
        <v>0</v>
      </c>
      <c r="H11" s="138">
        <f t="shared" si="1"/>
        <v>114000</v>
      </c>
    </row>
    <row r="12" spans="1:8">
      <c r="A12" s="88">
        <v>2.1</v>
      </c>
      <c r="B12" s="92" t="s">
        <v>562</v>
      </c>
      <c r="C12" s="131">
        <v>9000</v>
      </c>
      <c r="D12" s="131">
        <v>0</v>
      </c>
      <c r="E12" s="138">
        <f t="shared" si="0"/>
        <v>9000</v>
      </c>
      <c r="F12" s="131">
        <v>114000</v>
      </c>
      <c r="G12" s="131">
        <v>0</v>
      </c>
      <c r="H12" s="138">
        <f t="shared" si="1"/>
        <v>114000</v>
      </c>
    </row>
    <row r="13" spans="1:8" ht="26.45" customHeight="1">
      <c r="A13" s="88">
        <v>3</v>
      </c>
      <c r="B13" s="93" t="s">
        <v>563</v>
      </c>
      <c r="C13" s="131">
        <v>0</v>
      </c>
      <c r="D13" s="131">
        <v>0</v>
      </c>
      <c r="E13" s="138">
        <f t="shared" si="0"/>
        <v>0</v>
      </c>
      <c r="F13" s="131">
        <v>0</v>
      </c>
      <c r="G13" s="131">
        <v>0</v>
      </c>
      <c r="H13" s="138">
        <f t="shared" si="1"/>
        <v>0</v>
      </c>
    </row>
    <row r="14" spans="1:8" ht="26.45" customHeight="1">
      <c r="A14" s="88">
        <v>4</v>
      </c>
      <c r="B14" s="94" t="s">
        <v>564</v>
      </c>
      <c r="C14" s="131">
        <v>0</v>
      </c>
      <c r="D14" s="131">
        <v>0</v>
      </c>
      <c r="E14" s="138">
        <f t="shared" si="0"/>
        <v>0</v>
      </c>
      <c r="F14" s="131">
        <v>0</v>
      </c>
      <c r="G14" s="131">
        <v>0</v>
      </c>
      <c r="H14" s="138">
        <f t="shared" si="1"/>
        <v>0</v>
      </c>
    </row>
    <row r="15" spans="1:8" ht="24.6" customHeight="1">
      <c r="A15" s="88">
        <v>5</v>
      </c>
      <c r="B15" s="95" t="s">
        <v>565</v>
      </c>
      <c r="C15" s="139">
        <f>SUM(C16:C18)</f>
        <v>227525180.41999999</v>
      </c>
      <c r="D15" s="139">
        <f>SUM(D16:D18)</f>
        <v>0</v>
      </c>
      <c r="E15" s="140">
        <f t="shared" si="0"/>
        <v>227525180.41999999</v>
      </c>
      <c r="F15" s="139">
        <f>SUM(F16:F18)</f>
        <v>206162488.87</v>
      </c>
      <c r="G15" s="139">
        <f>SUM(G16:G18)</f>
        <v>0</v>
      </c>
      <c r="H15" s="140">
        <f t="shared" si="1"/>
        <v>206162488.87</v>
      </c>
    </row>
    <row r="16" spans="1:8">
      <c r="A16" s="88">
        <v>5.0999999999999996</v>
      </c>
      <c r="B16" s="96" t="s">
        <v>566</v>
      </c>
      <c r="C16" s="131">
        <v>0</v>
      </c>
      <c r="D16" s="131">
        <v>0</v>
      </c>
      <c r="E16" s="138">
        <f t="shared" si="0"/>
        <v>0</v>
      </c>
      <c r="F16" s="131">
        <v>0</v>
      </c>
      <c r="G16" s="131">
        <v>0</v>
      </c>
      <c r="H16" s="138">
        <f t="shared" si="1"/>
        <v>0</v>
      </c>
    </row>
    <row r="17" spans="1:8">
      <c r="A17" s="88">
        <v>5.2</v>
      </c>
      <c r="B17" s="96" t="s">
        <v>567</v>
      </c>
      <c r="C17" s="131">
        <v>227525180.41999999</v>
      </c>
      <c r="D17" s="131">
        <v>0</v>
      </c>
      <c r="E17" s="138">
        <f t="shared" si="0"/>
        <v>227525180.41999999</v>
      </c>
      <c r="F17" s="131">
        <v>206162488.87</v>
      </c>
      <c r="G17" s="131">
        <v>0</v>
      </c>
      <c r="H17" s="138">
        <f t="shared" si="1"/>
        <v>206162488.87</v>
      </c>
    </row>
    <row r="18" spans="1:8">
      <c r="A18" s="88">
        <v>5.3</v>
      </c>
      <c r="B18" s="97" t="s">
        <v>568</v>
      </c>
      <c r="C18" s="131">
        <v>0</v>
      </c>
      <c r="D18" s="131">
        <v>0</v>
      </c>
      <c r="E18" s="138">
        <f t="shared" si="0"/>
        <v>0</v>
      </c>
      <c r="F18" s="131">
        <v>0</v>
      </c>
      <c r="G18" s="131">
        <v>0</v>
      </c>
      <c r="H18" s="138">
        <f t="shared" si="1"/>
        <v>0</v>
      </c>
    </row>
    <row r="19" spans="1:8">
      <c r="A19" s="88">
        <v>6</v>
      </c>
      <c r="B19" s="93" t="s">
        <v>569</v>
      </c>
      <c r="C19" s="131">
        <f>SUM(C20:C21)</f>
        <v>1512857263.1640999</v>
      </c>
      <c r="D19" s="131">
        <f>SUM(D20:D21)</f>
        <v>1371953892.99</v>
      </c>
      <c r="E19" s="138">
        <f t="shared" si="0"/>
        <v>2884811156.1540999</v>
      </c>
      <c r="F19" s="131">
        <f>SUM(F20:F21)</f>
        <v>1315995959.99</v>
      </c>
      <c r="G19" s="131">
        <f>SUM(G20:G21)</f>
        <v>1129642622.4000001</v>
      </c>
      <c r="H19" s="138">
        <f t="shared" si="1"/>
        <v>2445638582.3900003</v>
      </c>
    </row>
    <row r="20" spans="1:8">
      <c r="A20" s="88">
        <v>6.1</v>
      </c>
      <c r="B20" s="96" t="s">
        <v>567</v>
      </c>
      <c r="C20" s="131">
        <v>137365839.7441</v>
      </c>
      <c r="D20" s="131">
        <v>0</v>
      </c>
      <c r="E20" s="138">
        <f t="shared" si="0"/>
        <v>137365839.7441</v>
      </c>
      <c r="F20" s="131">
        <v>148429825.15000001</v>
      </c>
      <c r="G20" s="131">
        <v>0</v>
      </c>
      <c r="H20" s="138">
        <f t="shared" si="1"/>
        <v>148429825.15000001</v>
      </c>
    </row>
    <row r="21" spans="1:8">
      <c r="A21" s="88">
        <v>6.2</v>
      </c>
      <c r="B21" s="97" t="s">
        <v>568</v>
      </c>
      <c r="C21" s="131">
        <v>1375491423.4199998</v>
      </c>
      <c r="D21" s="131">
        <v>1371953892.99</v>
      </c>
      <c r="E21" s="138">
        <f t="shared" si="0"/>
        <v>2747445316.4099998</v>
      </c>
      <c r="F21" s="131">
        <v>1167566134.8399999</v>
      </c>
      <c r="G21" s="131">
        <v>1129642622.4000001</v>
      </c>
      <c r="H21" s="138">
        <f t="shared" si="1"/>
        <v>2297208757.2399998</v>
      </c>
    </row>
    <row r="22" spans="1:8">
      <c r="A22" s="88">
        <v>7</v>
      </c>
      <c r="B22" s="91" t="s">
        <v>570</v>
      </c>
      <c r="C22" s="131">
        <v>27859354.66</v>
      </c>
      <c r="D22" s="131">
        <v>0</v>
      </c>
      <c r="E22" s="138">
        <f t="shared" si="0"/>
        <v>27859354.66</v>
      </c>
      <c r="F22" s="131">
        <v>20859116.82</v>
      </c>
      <c r="G22" s="131">
        <v>0</v>
      </c>
      <c r="H22" s="138">
        <f t="shared" si="1"/>
        <v>20859116.82</v>
      </c>
    </row>
    <row r="23" spans="1:8">
      <c r="A23" s="88">
        <v>8</v>
      </c>
      <c r="B23" s="98" t="s">
        <v>571</v>
      </c>
      <c r="C23" s="131">
        <v>727146.0484711004</v>
      </c>
      <c r="D23" s="131">
        <v>0</v>
      </c>
      <c r="E23" s="138">
        <f t="shared" si="0"/>
        <v>727146.0484711004</v>
      </c>
      <c r="F23" s="131">
        <v>361100</v>
      </c>
      <c r="G23" s="131">
        <v>0</v>
      </c>
      <c r="H23" s="138">
        <f t="shared" si="1"/>
        <v>361100</v>
      </c>
    </row>
    <row r="24" spans="1:8">
      <c r="A24" s="88">
        <v>9</v>
      </c>
      <c r="B24" s="94" t="s">
        <v>572</v>
      </c>
      <c r="C24" s="131">
        <f>SUM(C25:C26)</f>
        <v>110169754.81</v>
      </c>
      <c r="D24" s="131">
        <f>SUM(D25:D26)</f>
        <v>0</v>
      </c>
      <c r="E24" s="138">
        <f t="shared" si="0"/>
        <v>110169754.81</v>
      </c>
      <c r="F24" s="131">
        <f>SUM(F25:F26)</f>
        <v>114024435.81999999</v>
      </c>
      <c r="G24" s="131">
        <f>SUM(G25:G26)</f>
        <v>0</v>
      </c>
      <c r="H24" s="138">
        <f t="shared" si="1"/>
        <v>114024435.81999999</v>
      </c>
    </row>
    <row r="25" spans="1:8">
      <c r="A25" s="88">
        <v>9.1</v>
      </c>
      <c r="B25" s="96" t="s">
        <v>573</v>
      </c>
      <c r="C25" s="131">
        <v>110169754.81</v>
      </c>
      <c r="D25" s="131">
        <v>0</v>
      </c>
      <c r="E25" s="138">
        <f t="shared" si="0"/>
        <v>110169754.81</v>
      </c>
      <c r="F25" s="131">
        <v>114024435.81999999</v>
      </c>
      <c r="G25" s="131">
        <v>0</v>
      </c>
      <c r="H25" s="138">
        <f t="shared" si="1"/>
        <v>114024435.81999999</v>
      </c>
    </row>
    <row r="26" spans="1:8">
      <c r="A26" s="88">
        <v>9.1999999999999993</v>
      </c>
      <c r="B26" s="96" t="s">
        <v>574</v>
      </c>
      <c r="C26" s="131">
        <v>0</v>
      </c>
      <c r="D26" s="131">
        <v>0</v>
      </c>
      <c r="E26" s="138">
        <f t="shared" si="0"/>
        <v>0</v>
      </c>
      <c r="F26" s="131">
        <v>0</v>
      </c>
      <c r="G26" s="131">
        <v>0</v>
      </c>
      <c r="H26" s="138">
        <f t="shared" si="1"/>
        <v>0</v>
      </c>
    </row>
    <row r="27" spans="1:8">
      <c r="A27" s="88">
        <v>10</v>
      </c>
      <c r="B27" s="94" t="s">
        <v>575</v>
      </c>
      <c r="C27" s="131">
        <f>SUM(C28:C29)</f>
        <v>13649645.699999999</v>
      </c>
      <c r="D27" s="131">
        <f>SUM(D28:D29)</f>
        <v>0</v>
      </c>
      <c r="E27" s="138">
        <f t="shared" si="0"/>
        <v>13649645.699999999</v>
      </c>
      <c r="F27" s="131">
        <f>SUM(F28:F29)</f>
        <v>10192117.93</v>
      </c>
      <c r="G27" s="131">
        <f>SUM(G28:G29)</f>
        <v>0</v>
      </c>
      <c r="H27" s="138">
        <f t="shared" si="1"/>
        <v>10192117.93</v>
      </c>
    </row>
    <row r="28" spans="1:8">
      <c r="A28" s="88">
        <v>10.1</v>
      </c>
      <c r="B28" s="96" t="s">
        <v>576</v>
      </c>
      <c r="C28" s="131">
        <v>0</v>
      </c>
      <c r="D28" s="131">
        <v>0</v>
      </c>
      <c r="E28" s="138">
        <f t="shared" si="0"/>
        <v>0</v>
      </c>
      <c r="F28" s="131">
        <v>0</v>
      </c>
      <c r="G28" s="131">
        <v>0</v>
      </c>
      <c r="H28" s="138">
        <f t="shared" si="1"/>
        <v>0</v>
      </c>
    </row>
    <row r="29" spans="1:8">
      <c r="A29" s="88">
        <v>10.199999999999999</v>
      </c>
      <c r="B29" s="96" t="s">
        <v>577</v>
      </c>
      <c r="C29" s="131">
        <v>13649645.699999999</v>
      </c>
      <c r="D29" s="131">
        <v>0</v>
      </c>
      <c r="E29" s="138">
        <f t="shared" si="0"/>
        <v>13649645.699999999</v>
      </c>
      <c r="F29" s="131">
        <v>10192117.93</v>
      </c>
      <c r="G29" s="131">
        <v>0</v>
      </c>
      <c r="H29" s="138">
        <f t="shared" si="1"/>
        <v>10192117.93</v>
      </c>
    </row>
    <row r="30" spans="1:8">
      <c r="A30" s="88">
        <v>11</v>
      </c>
      <c r="B30" s="94" t="s">
        <v>578</v>
      </c>
      <c r="C30" s="131">
        <f>SUM(C31:C32)</f>
        <v>7457443.8700000001</v>
      </c>
      <c r="D30" s="131">
        <f>SUM(D31:D32)</f>
        <v>0</v>
      </c>
      <c r="E30" s="138">
        <f t="shared" si="0"/>
        <v>7457443.8700000001</v>
      </c>
      <c r="F30" s="131">
        <f>SUM(F31:F32)</f>
        <v>3284683.08</v>
      </c>
      <c r="G30" s="131">
        <f>SUM(G31:G32)</f>
        <v>0</v>
      </c>
      <c r="H30" s="138">
        <f t="shared" si="1"/>
        <v>3284683.08</v>
      </c>
    </row>
    <row r="31" spans="1:8">
      <c r="A31" s="88">
        <v>11.1</v>
      </c>
      <c r="B31" s="96" t="s">
        <v>579</v>
      </c>
      <c r="C31" s="131">
        <v>7457443.8700000001</v>
      </c>
      <c r="D31" s="131">
        <v>0</v>
      </c>
      <c r="E31" s="138">
        <f t="shared" si="0"/>
        <v>7457443.8700000001</v>
      </c>
      <c r="F31" s="131">
        <v>3284683.08</v>
      </c>
      <c r="G31" s="131">
        <v>0</v>
      </c>
      <c r="H31" s="138">
        <f t="shared" si="1"/>
        <v>3284683.08</v>
      </c>
    </row>
    <row r="32" spans="1:8">
      <c r="A32" s="88">
        <v>11.2</v>
      </c>
      <c r="B32" s="96" t="s">
        <v>580</v>
      </c>
      <c r="C32" s="131">
        <v>0</v>
      </c>
      <c r="D32" s="131">
        <v>0</v>
      </c>
      <c r="E32" s="138">
        <f t="shared" si="0"/>
        <v>0</v>
      </c>
      <c r="F32" s="131">
        <v>0</v>
      </c>
      <c r="G32" s="131">
        <v>0</v>
      </c>
      <c r="H32" s="138">
        <f t="shared" si="1"/>
        <v>0</v>
      </c>
    </row>
    <row r="33" spans="1:8">
      <c r="A33" s="88">
        <v>13</v>
      </c>
      <c r="B33" s="94" t="s">
        <v>581</v>
      </c>
      <c r="C33" s="131">
        <v>33545837.370000001</v>
      </c>
      <c r="D33" s="131">
        <v>3580817.22</v>
      </c>
      <c r="E33" s="138">
        <f t="shared" si="0"/>
        <v>37126654.590000004</v>
      </c>
      <c r="F33" s="131">
        <v>36620413.68</v>
      </c>
      <c r="G33" s="131">
        <v>4135610.7500000005</v>
      </c>
      <c r="H33" s="138">
        <f t="shared" si="1"/>
        <v>40756024.43</v>
      </c>
    </row>
    <row r="34" spans="1:8">
      <c r="A34" s="88">
        <v>13.1</v>
      </c>
      <c r="B34" s="99" t="s">
        <v>582</v>
      </c>
      <c r="C34" s="131">
        <v>22942215.7049</v>
      </c>
      <c r="D34" s="131">
        <v>0</v>
      </c>
      <c r="E34" s="138">
        <f t="shared" si="0"/>
        <v>22942215.7049</v>
      </c>
      <c r="F34" s="131">
        <v>23550666.489999998</v>
      </c>
      <c r="G34" s="131">
        <v>0</v>
      </c>
      <c r="H34" s="138">
        <f t="shared" si="1"/>
        <v>23550666.489999998</v>
      </c>
    </row>
    <row r="35" spans="1:8">
      <c r="A35" s="88">
        <v>13.2</v>
      </c>
      <c r="B35" s="99" t="s">
        <v>583</v>
      </c>
      <c r="C35" s="131">
        <v>0</v>
      </c>
      <c r="D35" s="131">
        <v>0</v>
      </c>
      <c r="E35" s="138">
        <f t="shared" si="0"/>
        <v>0</v>
      </c>
      <c r="F35" s="131">
        <v>0</v>
      </c>
      <c r="G35" s="131">
        <v>0</v>
      </c>
      <c r="H35" s="138">
        <f t="shared" si="1"/>
        <v>0</v>
      </c>
    </row>
    <row r="36" spans="1:8">
      <c r="A36" s="88">
        <v>14</v>
      </c>
      <c r="B36" s="100" t="s">
        <v>584</v>
      </c>
      <c r="C36" s="131">
        <f>SUM(C7,C11,C13,C14,C15,C19,C22,C23,C24,C27,C30,C33)</f>
        <v>2007197218.320471</v>
      </c>
      <c r="D36" s="131">
        <f>SUM(D7,D11,D13,D14,D15,D19,D22,D23,D24,D27,D30,D33)</f>
        <v>1756217412.8673999</v>
      </c>
      <c r="E36" s="138">
        <f t="shared" si="0"/>
        <v>3763414631.187871</v>
      </c>
      <c r="F36" s="131">
        <f>SUM(F7,F11,F13,F14,F15,F19,F22,F23,F24,F27,F30,F33)</f>
        <v>1804313211.71</v>
      </c>
      <c r="G36" s="131">
        <f>SUM(G7,G11,G13,G14,G15,G19,G22,G23,G24,G27,G30,G33)</f>
        <v>1423466688.7600002</v>
      </c>
      <c r="H36" s="138">
        <f t="shared" si="1"/>
        <v>3227779900.4700003</v>
      </c>
    </row>
    <row r="37" spans="1:8" ht="22.5" customHeight="1">
      <c r="A37" s="88"/>
      <c r="B37" s="101" t="s">
        <v>585</v>
      </c>
      <c r="C37" s="695"/>
      <c r="D37" s="696"/>
      <c r="E37" s="696"/>
      <c r="F37" s="696"/>
      <c r="G37" s="696"/>
      <c r="H37" s="697"/>
    </row>
    <row r="38" spans="1:8">
      <c r="A38" s="88">
        <v>15</v>
      </c>
      <c r="B38" s="102" t="s">
        <v>586</v>
      </c>
      <c r="C38" s="131">
        <v>0</v>
      </c>
      <c r="D38" s="131">
        <v>0</v>
      </c>
      <c r="E38" s="141">
        <f>C38+D38</f>
        <v>0</v>
      </c>
      <c r="F38" s="131">
        <v>50000</v>
      </c>
      <c r="G38" s="131">
        <v>0</v>
      </c>
      <c r="H38" s="141">
        <f>F38+G38</f>
        <v>50000</v>
      </c>
    </row>
    <row r="39" spans="1:8">
      <c r="A39" s="103">
        <v>15.1</v>
      </c>
      <c r="B39" s="104" t="s">
        <v>562</v>
      </c>
      <c r="C39" s="131">
        <v>0</v>
      </c>
      <c r="D39" s="131">
        <v>0</v>
      </c>
      <c r="E39" s="141">
        <f t="shared" ref="E39:E53" si="2">C39+D39</f>
        <v>0</v>
      </c>
      <c r="F39" s="131">
        <v>50000</v>
      </c>
      <c r="G39" s="131">
        <v>0</v>
      </c>
      <c r="H39" s="141">
        <f t="shared" ref="H39:H53" si="3">F39+G39</f>
        <v>50000</v>
      </c>
    </row>
    <row r="40" spans="1:8" ht="24" customHeight="1">
      <c r="A40" s="103">
        <v>16</v>
      </c>
      <c r="B40" s="91" t="s">
        <v>587</v>
      </c>
      <c r="C40" s="131">
        <v>0</v>
      </c>
      <c r="D40" s="131">
        <v>0</v>
      </c>
      <c r="E40" s="141">
        <f t="shared" si="2"/>
        <v>0</v>
      </c>
      <c r="F40" s="131">
        <v>0</v>
      </c>
      <c r="G40" s="131">
        <v>0</v>
      </c>
      <c r="H40" s="141">
        <f t="shared" si="3"/>
        <v>0</v>
      </c>
    </row>
    <row r="41" spans="1:8">
      <c r="A41" s="103">
        <v>17</v>
      </c>
      <c r="B41" s="91" t="s">
        <v>588</v>
      </c>
      <c r="C41" s="142">
        <f>SUM(C42:C45)</f>
        <v>1394658454.3445001</v>
      </c>
      <c r="D41" s="142">
        <f>SUM(D42:D45)</f>
        <v>1587918280.8923995</v>
      </c>
      <c r="E41" s="141">
        <f t="shared" si="2"/>
        <v>2982576735.2368994</v>
      </c>
      <c r="F41" s="142">
        <f>SUM(F42:F45)</f>
        <v>1244364212.1800001</v>
      </c>
      <c r="G41" s="142">
        <f>SUM(G42:G45)</f>
        <v>1362912498.74</v>
      </c>
      <c r="H41" s="141">
        <f t="shared" si="3"/>
        <v>2607276710.9200001</v>
      </c>
    </row>
    <row r="42" spans="1:8">
      <c r="A42" s="103">
        <v>17.100000000000001</v>
      </c>
      <c r="B42" s="105" t="s">
        <v>589</v>
      </c>
      <c r="C42" s="131">
        <v>1183629922.7600002</v>
      </c>
      <c r="D42" s="131">
        <v>1178715839.4000998</v>
      </c>
      <c r="E42" s="141">
        <f t="shared" si="2"/>
        <v>2362345762.1601</v>
      </c>
      <c r="F42" s="131">
        <v>1162317015.49</v>
      </c>
      <c r="G42" s="131">
        <v>984519144.69000006</v>
      </c>
      <c r="H42" s="141">
        <f t="shared" si="3"/>
        <v>2146836160.1800001</v>
      </c>
    </row>
    <row r="43" spans="1:8">
      <c r="A43" s="103">
        <v>17.2</v>
      </c>
      <c r="B43" s="106" t="s">
        <v>590</v>
      </c>
      <c r="C43" s="131">
        <v>209113149.71450001</v>
      </c>
      <c r="D43" s="131">
        <v>341762440.33230001</v>
      </c>
      <c r="E43" s="141">
        <f t="shared" si="2"/>
        <v>550875590.04680002</v>
      </c>
      <c r="F43" s="131">
        <v>80146138.640000001</v>
      </c>
      <c r="G43" s="131">
        <v>363522193.94999999</v>
      </c>
      <c r="H43" s="141">
        <f t="shared" si="3"/>
        <v>443668332.58999997</v>
      </c>
    </row>
    <row r="44" spans="1:8">
      <c r="A44" s="103">
        <v>17.3</v>
      </c>
      <c r="B44" s="105" t="s">
        <v>591</v>
      </c>
      <c r="C44" s="131">
        <v>0</v>
      </c>
      <c r="D44" s="131">
        <v>55159070.329999998</v>
      </c>
      <c r="E44" s="141">
        <f t="shared" si="2"/>
        <v>55159070.329999998</v>
      </c>
      <c r="F44" s="131">
        <v>0</v>
      </c>
      <c r="G44" s="131">
        <v>0</v>
      </c>
      <c r="H44" s="141">
        <f t="shared" si="3"/>
        <v>0</v>
      </c>
    </row>
    <row r="45" spans="1:8">
      <c r="A45" s="103">
        <v>17.399999999999999</v>
      </c>
      <c r="B45" s="105" t="s">
        <v>592</v>
      </c>
      <c r="C45" s="131">
        <v>1915381.87</v>
      </c>
      <c r="D45" s="131">
        <v>12280930.83</v>
      </c>
      <c r="E45" s="141">
        <f t="shared" si="2"/>
        <v>14196312.699999999</v>
      </c>
      <c r="F45" s="131">
        <v>1901058.05</v>
      </c>
      <c r="G45" s="131">
        <v>14871160.1</v>
      </c>
      <c r="H45" s="141">
        <f t="shared" si="3"/>
        <v>16772218.15</v>
      </c>
    </row>
    <row r="46" spans="1:8">
      <c r="A46" s="103">
        <v>18</v>
      </c>
      <c r="B46" s="107" t="s">
        <v>593</v>
      </c>
      <c r="C46" s="131">
        <v>1501200.3299999998</v>
      </c>
      <c r="D46" s="131">
        <v>476605.24</v>
      </c>
      <c r="E46" s="141">
        <f t="shared" si="2"/>
        <v>1977805.5699999998</v>
      </c>
      <c r="F46" s="131">
        <v>1269362.72</v>
      </c>
      <c r="G46" s="131">
        <v>196742.25999999998</v>
      </c>
      <c r="H46" s="141">
        <f t="shared" si="3"/>
        <v>1466104.98</v>
      </c>
    </row>
    <row r="47" spans="1:8">
      <c r="A47" s="103">
        <v>19</v>
      </c>
      <c r="B47" s="107" t="s">
        <v>594</v>
      </c>
      <c r="C47" s="142">
        <f>SUM(C48:C49)</f>
        <v>3678272.87</v>
      </c>
      <c r="D47" s="142">
        <f>SUM(D48:D49)</f>
        <v>0</v>
      </c>
      <c r="E47" s="141">
        <f t="shared" si="2"/>
        <v>3678272.87</v>
      </c>
      <c r="F47" s="142">
        <f>SUM(F48:F49)</f>
        <v>15613617.130000001</v>
      </c>
      <c r="G47" s="142">
        <f>SUM(G48:G49)</f>
        <v>0</v>
      </c>
      <c r="H47" s="141">
        <f t="shared" si="3"/>
        <v>15613617.130000001</v>
      </c>
    </row>
    <row r="48" spans="1:8">
      <c r="A48" s="103">
        <v>19.100000000000001</v>
      </c>
      <c r="B48" s="108" t="s">
        <v>595</v>
      </c>
      <c r="C48" s="131">
        <v>3498696.37</v>
      </c>
      <c r="D48" s="131">
        <v>0</v>
      </c>
      <c r="E48" s="141">
        <f t="shared" si="2"/>
        <v>3498696.37</v>
      </c>
      <c r="F48" s="131">
        <v>13652457.130000001</v>
      </c>
      <c r="G48" s="131">
        <v>0</v>
      </c>
      <c r="H48" s="141">
        <f t="shared" si="3"/>
        <v>13652457.130000001</v>
      </c>
    </row>
    <row r="49" spans="1:8">
      <c r="A49" s="103">
        <v>19.2</v>
      </c>
      <c r="B49" s="109" t="s">
        <v>596</v>
      </c>
      <c r="C49" s="131">
        <v>179576.5</v>
      </c>
      <c r="D49" s="131">
        <v>0</v>
      </c>
      <c r="E49" s="141">
        <f t="shared" si="2"/>
        <v>179576.5</v>
      </c>
      <c r="F49" s="131">
        <v>1961160</v>
      </c>
      <c r="G49" s="131">
        <v>0</v>
      </c>
      <c r="H49" s="141">
        <f t="shared" si="3"/>
        <v>1961160</v>
      </c>
    </row>
    <row r="50" spans="1:8">
      <c r="A50" s="103">
        <v>20</v>
      </c>
      <c r="B50" s="110" t="s">
        <v>597</v>
      </c>
      <c r="C50" s="131">
        <v>0</v>
      </c>
      <c r="D50" s="131">
        <v>163674959.42000002</v>
      </c>
      <c r="E50" s="141">
        <f t="shared" si="2"/>
        <v>163674959.42000002</v>
      </c>
      <c r="F50" s="131">
        <v>0</v>
      </c>
      <c r="G50" s="131">
        <v>91397779.810000002</v>
      </c>
      <c r="H50" s="141">
        <f t="shared" si="3"/>
        <v>91397779.810000002</v>
      </c>
    </row>
    <row r="51" spans="1:8">
      <c r="A51" s="103">
        <v>21</v>
      </c>
      <c r="B51" s="98" t="s">
        <v>598</v>
      </c>
      <c r="C51" s="131">
        <v>26511511.300000001</v>
      </c>
      <c r="D51" s="131">
        <v>5023304.68</v>
      </c>
      <c r="E51" s="141">
        <f t="shared" si="2"/>
        <v>31534815.98</v>
      </c>
      <c r="F51" s="131">
        <v>21331466.009999998</v>
      </c>
      <c r="G51" s="131">
        <v>8728755.129999999</v>
      </c>
      <c r="H51" s="141">
        <f t="shared" si="3"/>
        <v>30060221.139999997</v>
      </c>
    </row>
    <row r="52" spans="1:8">
      <c r="A52" s="103">
        <v>21.1</v>
      </c>
      <c r="B52" s="106" t="s">
        <v>599</v>
      </c>
      <c r="C52" s="131">
        <v>0</v>
      </c>
      <c r="D52" s="131">
        <v>0</v>
      </c>
      <c r="E52" s="141">
        <f t="shared" si="2"/>
        <v>0</v>
      </c>
      <c r="F52" s="131">
        <v>0</v>
      </c>
      <c r="G52" s="131">
        <v>0</v>
      </c>
      <c r="H52" s="141">
        <f t="shared" si="3"/>
        <v>0</v>
      </c>
    </row>
    <row r="53" spans="1:8">
      <c r="A53" s="103">
        <v>22</v>
      </c>
      <c r="B53" s="111" t="s">
        <v>600</v>
      </c>
      <c r="C53" s="142">
        <f>SUM(C38,C40,C41,C46,C47,C50,C51)</f>
        <v>1426349438.8444998</v>
      </c>
      <c r="D53" s="142">
        <f>SUM(D38,D40,D41,D46,D47,D50,D51)</f>
        <v>1757093150.2323997</v>
      </c>
      <c r="E53" s="141">
        <f t="shared" si="2"/>
        <v>3183442589.0768995</v>
      </c>
      <c r="F53" s="142">
        <f>SUM(F38,F40,F41,F46,F47,F50,F51)</f>
        <v>1282628658.0400002</v>
      </c>
      <c r="G53" s="142">
        <f>SUM(G38,G40,G41,G46,G47,G50,G51)</f>
        <v>1463235775.9400001</v>
      </c>
      <c r="H53" s="141">
        <f t="shared" si="3"/>
        <v>2745864433.9800005</v>
      </c>
    </row>
    <row r="54" spans="1:8" ht="24" customHeight="1">
      <c r="A54" s="103"/>
      <c r="B54" s="112" t="s">
        <v>601</v>
      </c>
      <c r="C54" s="687"/>
      <c r="D54" s="688"/>
      <c r="E54" s="688"/>
      <c r="F54" s="688"/>
      <c r="G54" s="688"/>
      <c r="H54" s="689"/>
    </row>
    <row r="55" spans="1:8">
      <c r="A55" s="103">
        <v>23</v>
      </c>
      <c r="B55" s="110" t="s">
        <v>602</v>
      </c>
      <c r="C55" s="131">
        <v>18212575</v>
      </c>
      <c r="D55" s="131">
        <v>0</v>
      </c>
      <c r="E55" s="141">
        <f>C55+D55</f>
        <v>18212575</v>
      </c>
      <c r="F55" s="131">
        <v>17091531</v>
      </c>
      <c r="G55" s="131">
        <v>0</v>
      </c>
      <c r="H55" s="141">
        <f>F55+G55</f>
        <v>17091531</v>
      </c>
    </row>
    <row r="56" spans="1:8">
      <c r="A56" s="103">
        <v>24</v>
      </c>
      <c r="B56" s="110" t="s">
        <v>603</v>
      </c>
      <c r="C56" s="131">
        <v>0</v>
      </c>
      <c r="D56" s="131">
        <v>0</v>
      </c>
      <c r="E56" s="141">
        <f t="shared" ref="E56:E69" si="4">C56+D56</f>
        <v>0</v>
      </c>
      <c r="F56" s="131">
        <v>0</v>
      </c>
      <c r="G56" s="131">
        <v>0</v>
      </c>
      <c r="H56" s="141">
        <f t="shared" ref="H56:H69" si="5">F56+G56</f>
        <v>0</v>
      </c>
    </row>
    <row r="57" spans="1:8">
      <c r="A57" s="103">
        <v>25</v>
      </c>
      <c r="B57" s="107" t="s">
        <v>604</v>
      </c>
      <c r="C57" s="131">
        <v>130405755.95</v>
      </c>
      <c r="D57" s="131">
        <v>0</v>
      </c>
      <c r="E57" s="141">
        <f t="shared" si="4"/>
        <v>130405755.95</v>
      </c>
      <c r="F57" s="131">
        <v>101066231.76000001</v>
      </c>
      <c r="G57" s="131">
        <v>0</v>
      </c>
      <c r="H57" s="141">
        <f t="shared" si="5"/>
        <v>101066231.76000001</v>
      </c>
    </row>
    <row r="58" spans="1:8">
      <c r="A58" s="103">
        <v>26</v>
      </c>
      <c r="B58" s="107" t="s">
        <v>605</v>
      </c>
      <c r="C58" s="131">
        <v>0</v>
      </c>
      <c r="D58" s="131">
        <v>0</v>
      </c>
      <c r="E58" s="141">
        <f t="shared" si="4"/>
        <v>0</v>
      </c>
      <c r="F58" s="131">
        <v>0</v>
      </c>
      <c r="G58" s="131">
        <v>0</v>
      </c>
      <c r="H58" s="141">
        <f t="shared" si="5"/>
        <v>0</v>
      </c>
    </row>
    <row r="59" spans="1:8">
      <c r="A59" s="103">
        <v>27</v>
      </c>
      <c r="B59" s="107" t="s">
        <v>606</v>
      </c>
      <c r="C59" s="142">
        <f>SUM(C60:C61)</f>
        <v>0</v>
      </c>
      <c r="D59" s="142">
        <f>SUM(D60:D61)</f>
        <v>0</v>
      </c>
      <c r="E59" s="141">
        <f t="shared" si="4"/>
        <v>0</v>
      </c>
      <c r="F59" s="142">
        <f>SUM(F60:F61)</f>
        <v>0</v>
      </c>
      <c r="G59" s="142">
        <f>SUM(G60:G61)</f>
        <v>0</v>
      </c>
      <c r="H59" s="141">
        <f t="shared" si="5"/>
        <v>0</v>
      </c>
    </row>
    <row r="60" spans="1:8">
      <c r="A60" s="103">
        <v>27.1</v>
      </c>
      <c r="B60" s="105" t="s">
        <v>607</v>
      </c>
      <c r="C60" s="131">
        <v>0</v>
      </c>
      <c r="D60" s="131">
        <v>0</v>
      </c>
      <c r="E60" s="141">
        <f t="shared" si="4"/>
        <v>0</v>
      </c>
      <c r="F60" s="131">
        <v>0</v>
      </c>
      <c r="G60" s="131">
        <v>0</v>
      </c>
      <c r="H60" s="141">
        <f t="shared" si="5"/>
        <v>0</v>
      </c>
    </row>
    <row r="61" spans="1:8">
      <c r="A61" s="103">
        <v>27.2</v>
      </c>
      <c r="B61" s="105" t="s">
        <v>608</v>
      </c>
      <c r="C61" s="131">
        <v>0</v>
      </c>
      <c r="D61" s="131">
        <v>0</v>
      </c>
      <c r="E61" s="141">
        <f t="shared" si="4"/>
        <v>0</v>
      </c>
      <c r="F61" s="131">
        <v>0</v>
      </c>
      <c r="G61" s="131">
        <v>0</v>
      </c>
      <c r="H61" s="141">
        <f t="shared" si="5"/>
        <v>0</v>
      </c>
    </row>
    <row r="62" spans="1:8">
      <c r="A62" s="103">
        <v>28</v>
      </c>
      <c r="B62" s="113" t="s">
        <v>609</v>
      </c>
      <c r="C62" s="131">
        <v>0</v>
      </c>
      <c r="D62" s="131">
        <v>0</v>
      </c>
      <c r="E62" s="141">
        <f t="shared" si="4"/>
        <v>0</v>
      </c>
      <c r="F62" s="131">
        <v>2606149.35</v>
      </c>
      <c r="G62" s="131">
        <v>0</v>
      </c>
      <c r="H62" s="141">
        <f t="shared" si="5"/>
        <v>2606149.35</v>
      </c>
    </row>
    <row r="63" spans="1:8">
      <c r="A63" s="103">
        <v>29</v>
      </c>
      <c r="B63" s="107" t="s">
        <v>610</v>
      </c>
      <c r="C63" s="142">
        <f>SUM(C64:C66)</f>
        <v>12353034.17</v>
      </c>
      <c r="D63" s="142">
        <f>SUM(D64:D66)</f>
        <v>0</v>
      </c>
      <c r="E63" s="141">
        <f t="shared" si="4"/>
        <v>12353034.17</v>
      </c>
      <c r="F63" s="142">
        <f>SUM(F64:F66)</f>
        <v>14861006.99</v>
      </c>
      <c r="G63" s="142">
        <f>SUM(G64:G66)</f>
        <v>0</v>
      </c>
      <c r="H63" s="141">
        <f t="shared" si="5"/>
        <v>14861006.99</v>
      </c>
    </row>
    <row r="64" spans="1:8">
      <c r="A64" s="103">
        <v>29.1</v>
      </c>
      <c r="B64" s="97" t="s">
        <v>611</v>
      </c>
      <c r="C64" s="131">
        <v>10870260.66</v>
      </c>
      <c r="D64" s="131">
        <v>0</v>
      </c>
      <c r="E64" s="141">
        <f t="shared" si="4"/>
        <v>10870260.66</v>
      </c>
      <c r="F64" s="131">
        <v>10870260.66</v>
      </c>
      <c r="G64" s="131">
        <v>0</v>
      </c>
      <c r="H64" s="141">
        <f t="shared" si="5"/>
        <v>10870260.66</v>
      </c>
    </row>
    <row r="65" spans="1:8" ht="24.95" customHeight="1">
      <c r="A65" s="103">
        <v>29.2</v>
      </c>
      <c r="B65" s="120" t="s">
        <v>612</v>
      </c>
      <c r="C65" s="131">
        <v>0</v>
      </c>
      <c r="D65" s="131">
        <v>0</v>
      </c>
      <c r="E65" s="141">
        <f t="shared" si="4"/>
        <v>0</v>
      </c>
      <c r="F65" s="131">
        <v>0</v>
      </c>
      <c r="G65" s="131">
        <v>0</v>
      </c>
      <c r="H65" s="141">
        <f t="shared" si="5"/>
        <v>0</v>
      </c>
    </row>
    <row r="66" spans="1:8" ht="22.5" customHeight="1">
      <c r="A66" s="103">
        <v>29.3</v>
      </c>
      <c r="B66" s="120" t="s">
        <v>613</v>
      </c>
      <c r="C66" s="131">
        <v>1482773.5099999998</v>
      </c>
      <c r="D66" s="131">
        <v>0</v>
      </c>
      <c r="E66" s="141">
        <f t="shared" si="4"/>
        <v>1482773.5099999998</v>
      </c>
      <c r="F66" s="131">
        <v>3990746.33</v>
      </c>
      <c r="G66" s="131">
        <v>0</v>
      </c>
      <c r="H66" s="141">
        <f t="shared" si="5"/>
        <v>3990746.33</v>
      </c>
    </row>
    <row r="67" spans="1:8">
      <c r="A67" s="103">
        <v>30</v>
      </c>
      <c r="B67" s="94" t="s">
        <v>614</v>
      </c>
      <c r="C67" s="131">
        <v>419000677.69</v>
      </c>
      <c r="D67" s="131">
        <v>0</v>
      </c>
      <c r="E67" s="141">
        <f t="shared" si="4"/>
        <v>419000677.69</v>
      </c>
      <c r="F67" s="131">
        <v>346290547.11000001</v>
      </c>
      <c r="G67" s="131">
        <v>0</v>
      </c>
      <c r="H67" s="141">
        <f t="shared" si="5"/>
        <v>346290547.11000001</v>
      </c>
    </row>
    <row r="68" spans="1:8">
      <c r="A68" s="103">
        <v>31</v>
      </c>
      <c r="B68" s="114" t="s">
        <v>615</v>
      </c>
      <c r="C68" s="142">
        <f>SUM(C55,C56,C57,C58,C59,C62,C63,C67)</f>
        <v>579972042.80999994</v>
      </c>
      <c r="D68" s="142">
        <f>SUM(D55,D56,D57,D58,D59,D62,D63,D67)</f>
        <v>0</v>
      </c>
      <c r="E68" s="141">
        <f t="shared" si="4"/>
        <v>579972042.80999994</v>
      </c>
      <c r="F68" s="142">
        <f>SUM(F55,F56,F57,F58,F59,F62,F63,F67)</f>
        <v>481915466.21000004</v>
      </c>
      <c r="G68" s="142">
        <f>SUM(G55,G56,G57,G58,G59,G62,G63,G67)</f>
        <v>0</v>
      </c>
      <c r="H68" s="141">
        <f t="shared" si="5"/>
        <v>481915466.21000004</v>
      </c>
    </row>
    <row r="69" spans="1:8">
      <c r="A69" s="103">
        <v>32</v>
      </c>
      <c r="B69" s="115" t="s">
        <v>616</v>
      </c>
      <c r="C69" s="142">
        <f>SUM(C53,C68)</f>
        <v>2006321481.6544998</v>
      </c>
      <c r="D69" s="142">
        <f>SUM(D53,D68)</f>
        <v>1757093150.2323997</v>
      </c>
      <c r="E69" s="141">
        <f t="shared" si="4"/>
        <v>3763414631.8868995</v>
      </c>
      <c r="F69" s="142">
        <f>SUM(F53,F68)</f>
        <v>1764544124.2500002</v>
      </c>
      <c r="G69" s="142">
        <f>SUM(G53,G68)</f>
        <v>1463235775.9400001</v>
      </c>
      <c r="H69" s="141">
        <f t="shared" si="5"/>
        <v>3227779900.1900005</v>
      </c>
    </row>
  </sheetData>
  <mergeCells count="7">
    <mergeCell ref="C54:H54"/>
    <mergeCell ref="A4:A6"/>
    <mergeCell ref="B4:B5"/>
    <mergeCell ref="C4:E4"/>
    <mergeCell ref="F4:H4"/>
    <mergeCell ref="C6:H6"/>
    <mergeCell ref="C37:H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5"/>
  <sheetViews>
    <sheetView zoomScale="80" zoomScaleNormal="80" workbookViewId="0">
      <selection activeCell="B2" sqref="B2"/>
    </sheetView>
  </sheetViews>
  <sheetFormatPr defaultRowHeight="15"/>
  <cols>
    <col min="2" max="2" width="66.5703125" customWidth="1"/>
    <col min="3" max="8" width="17.85546875" customWidth="1"/>
  </cols>
  <sheetData>
    <row r="1" spans="1:10" s="4" customFormat="1" ht="15.75">
      <c r="A1" s="1" t="s">
        <v>30</v>
      </c>
      <c r="B1" s="147" t="str">
        <f>'1. key ratios '!$B$1</f>
        <v>JSC "BASISBANK"</v>
      </c>
      <c r="C1" s="2"/>
      <c r="D1" s="3"/>
      <c r="E1" s="3"/>
      <c r="F1" s="3"/>
      <c r="G1" s="3"/>
    </row>
    <row r="2" spans="1:10" s="4" customFormat="1" ht="15.75">
      <c r="A2" s="1" t="s">
        <v>31</v>
      </c>
      <c r="B2" s="150">
        <f>'1. key ratios '!$B$2</f>
        <v>45565</v>
      </c>
      <c r="C2" s="5"/>
      <c r="D2" s="6"/>
      <c r="E2" s="6"/>
      <c r="F2" s="6"/>
      <c r="G2" s="6"/>
      <c r="H2" s="7"/>
    </row>
    <row r="4" spans="1:10">
      <c r="A4" s="698" t="s">
        <v>6</v>
      </c>
      <c r="B4" s="700" t="s">
        <v>617</v>
      </c>
      <c r="C4" s="702" t="s">
        <v>554</v>
      </c>
      <c r="D4" s="702"/>
      <c r="E4" s="702"/>
      <c r="F4" s="702" t="s">
        <v>555</v>
      </c>
      <c r="G4" s="702"/>
      <c r="H4" s="703"/>
    </row>
    <row r="5" spans="1:10" ht="15.6" customHeight="1">
      <c r="A5" s="699"/>
      <c r="B5" s="701"/>
      <c r="C5" s="144" t="s">
        <v>32</v>
      </c>
      <c r="D5" s="144" t="s">
        <v>33</v>
      </c>
      <c r="E5" s="144" t="s">
        <v>34</v>
      </c>
      <c r="F5" s="144" t="s">
        <v>32</v>
      </c>
      <c r="G5" s="144" t="s">
        <v>33</v>
      </c>
      <c r="H5" s="144" t="s">
        <v>34</v>
      </c>
    </row>
    <row r="6" spans="1:10">
      <c r="A6" s="118">
        <v>1</v>
      </c>
      <c r="B6" s="119" t="s">
        <v>618</v>
      </c>
      <c r="C6" s="142">
        <f>SUM(C7:C12)</f>
        <v>164238194.67999998</v>
      </c>
      <c r="D6" s="142">
        <f>SUM(D7:D12)</f>
        <v>94606639.150000006</v>
      </c>
      <c r="E6" s="141">
        <f>C6+D6</f>
        <v>258844833.82999998</v>
      </c>
      <c r="F6" s="142">
        <f>SUM(F7:F12)</f>
        <v>155733223.78999999</v>
      </c>
      <c r="G6" s="142">
        <f>SUM(G7:G12)</f>
        <v>73118408.01000002</v>
      </c>
      <c r="H6" s="141">
        <f>F6+G6</f>
        <v>228851631.80000001</v>
      </c>
      <c r="I6" s="145"/>
      <c r="J6" s="145"/>
    </row>
    <row r="7" spans="1:10">
      <c r="A7" s="118">
        <v>1.1000000000000001</v>
      </c>
      <c r="B7" s="120" t="s">
        <v>561</v>
      </c>
      <c r="C7" s="142">
        <v>0</v>
      </c>
      <c r="D7" s="142">
        <v>0</v>
      </c>
      <c r="E7" s="141">
        <f t="shared" ref="E7:E45" si="0">C7+D7</f>
        <v>0</v>
      </c>
      <c r="F7" s="142">
        <v>0</v>
      </c>
      <c r="G7" s="142">
        <v>0</v>
      </c>
      <c r="H7" s="141">
        <f t="shared" ref="H7:H45" si="1">F7+G7</f>
        <v>0</v>
      </c>
      <c r="I7" s="145"/>
      <c r="J7" s="145"/>
    </row>
    <row r="8" spans="1:10">
      <c r="A8" s="118">
        <v>1.2</v>
      </c>
      <c r="B8" s="120" t="s">
        <v>563</v>
      </c>
      <c r="C8" s="142">
        <v>0</v>
      </c>
      <c r="D8" s="142">
        <v>0</v>
      </c>
      <c r="E8" s="141">
        <f t="shared" si="0"/>
        <v>0</v>
      </c>
      <c r="F8" s="142">
        <v>0</v>
      </c>
      <c r="G8" s="142">
        <v>0</v>
      </c>
      <c r="H8" s="141">
        <f t="shared" si="1"/>
        <v>0</v>
      </c>
      <c r="I8" s="145"/>
      <c r="J8" s="145"/>
    </row>
    <row r="9" spans="1:10" ht="21.6" customHeight="1">
      <c r="A9" s="118">
        <v>1.3</v>
      </c>
      <c r="B9" s="120" t="s">
        <v>619</v>
      </c>
      <c r="C9" s="142">
        <v>0</v>
      </c>
      <c r="D9" s="142">
        <v>0</v>
      </c>
      <c r="E9" s="141">
        <f t="shared" si="0"/>
        <v>0</v>
      </c>
      <c r="F9" s="142">
        <v>0</v>
      </c>
      <c r="G9" s="142">
        <v>0</v>
      </c>
      <c r="H9" s="141">
        <f t="shared" si="1"/>
        <v>0</v>
      </c>
      <c r="I9" s="145"/>
      <c r="J9" s="145"/>
    </row>
    <row r="10" spans="1:10">
      <c r="A10" s="118">
        <v>1.4</v>
      </c>
      <c r="B10" s="120" t="s">
        <v>565</v>
      </c>
      <c r="C10" s="142">
        <v>15133333.1</v>
      </c>
      <c r="D10" s="142">
        <v>0</v>
      </c>
      <c r="E10" s="141">
        <f t="shared" si="0"/>
        <v>15133333.1</v>
      </c>
      <c r="F10" s="142">
        <v>14227073.24</v>
      </c>
      <c r="G10" s="142">
        <v>0</v>
      </c>
      <c r="H10" s="141">
        <f t="shared" si="1"/>
        <v>14227073.24</v>
      </c>
      <c r="I10" s="145"/>
      <c r="J10" s="145"/>
    </row>
    <row r="11" spans="1:10">
      <c r="A11" s="118">
        <v>1.5</v>
      </c>
      <c r="B11" s="120" t="s">
        <v>569</v>
      </c>
      <c r="C11" s="142">
        <v>149104861.57999998</v>
      </c>
      <c r="D11" s="142">
        <v>94606639.150000006</v>
      </c>
      <c r="E11" s="141">
        <f t="shared" si="0"/>
        <v>243711500.72999999</v>
      </c>
      <c r="F11" s="142">
        <v>141506150.54999998</v>
      </c>
      <c r="G11" s="142">
        <v>73118408.01000002</v>
      </c>
      <c r="H11" s="141">
        <f t="shared" si="1"/>
        <v>214624558.56</v>
      </c>
      <c r="I11" s="145"/>
      <c r="J11" s="145"/>
    </row>
    <row r="12" spans="1:10">
      <c r="A12" s="118">
        <v>1.6</v>
      </c>
      <c r="B12" s="121" t="s">
        <v>449</v>
      </c>
      <c r="C12" s="142">
        <v>0</v>
      </c>
      <c r="D12" s="142">
        <v>0</v>
      </c>
      <c r="E12" s="141">
        <f t="shared" si="0"/>
        <v>0</v>
      </c>
      <c r="F12" s="142">
        <v>0</v>
      </c>
      <c r="G12" s="142">
        <v>0</v>
      </c>
      <c r="H12" s="141">
        <f t="shared" si="1"/>
        <v>0</v>
      </c>
      <c r="I12" s="145"/>
      <c r="J12" s="145"/>
    </row>
    <row r="13" spans="1:10">
      <c r="A13" s="118">
        <v>2</v>
      </c>
      <c r="B13" s="122" t="s">
        <v>620</v>
      </c>
      <c r="C13" s="142">
        <f>SUM(C14:C17)</f>
        <v>-94066520.189999998</v>
      </c>
      <c r="D13" s="142">
        <f>SUM(D14:D17)</f>
        <v>-51882153.850000001</v>
      </c>
      <c r="E13" s="141">
        <f t="shared" si="0"/>
        <v>-145948674.03999999</v>
      </c>
      <c r="F13" s="142">
        <f>SUM(F14:F17)</f>
        <v>-93383297.660000011</v>
      </c>
      <c r="G13" s="142">
        <f>SUM(G14:G17)</f>
        <v>-33992318.129999995</v>
      </c>
      <c r="H13" s="141">
        <f t="shared" si="1"/>
        <v>-127375615.79000001</v>
      </c>
      <c r="I13" s="145"/>
      <c r="J13" s="145"/>
    </row>
    <row r="14" spans="1:10">
      <c r="A14" s="118">
        <v>2.1</v>
      </c>
      <c r="B14" s="120" t="s">
        <v>621</v>
      </c>
      <c r="C14" s="142">
        <v>0</v>
      </c>
      <c r="D14" s="142">
        <v>0</v>
      </c>
      <c r="E14" s="141">
        <f t="shared" si="0"/>
        <v>0</v>
      </c>
      <c r="F14" s="142">
        <v>0</v>
      </c>
      <c r="G14" s="142">
        <v>0</v>
      </c>
      <c r="H14" s="141">
        <f t="shared" si="1"/>
        <v>0</v>
      </c>
      <c r="I14" s="145"/>
      <c r="J14" s="145"/>
    </row>
    <row r="15" spans="1:10" ht="24.6" customHeight="1">
      <c r="A15" s="118">
        <v>2.2000000000000002</v>
      </c>
      <c r="B15" s="120" t="s">
        <v>622</v>
      </c>
      <c r="C15" s="142">
        <v>0</v>
      </c>
      <c r="D15" s="142">
        <v>0</v>
      </c>
      <c r="E15" s="141">
        <f t="shared" si="0"/>
        <v>0</v>
      </c>
      <c r="F15" s="142">
        <v>0</v>
      </c>
      <c r="G15" s="142">
        <v>0</v>
      </c>
      <c r="H15" s="141">
        <f t="shared" si="1"/>
        <v>0</v>
      </c>
      <c r="I15" s="145"/>
      <c r="J15" s="145"/>
    </row>
    <row r="16" spans="1:10" ht="20.45" customHeight="1">
      <c r="A16" s="118">
        <v>2.2999999999999998</v>
      </c>
      <c r="B16" s="120" t="s">
        <v>623</v>
      </c>
      <c r="C16" s="142">
        <v>-94066520.189999998</v>
      </c>
      <c r="D16" s="142">
        <v>-51882153.850000001</v>
      </c>
      <c r="E16" s="141">
        <f t="shared" si="0"/>
        <v>-145948674.03999999</v>
      </c>
      <c r="F16" s="142">
        <v>-93383297.660000011</v>
      </c>
      <c r="G16" s="142">
        <v>-33992318.129999995</v>
      </c>
      <c r="H16" s="141">
        <f t="shared" si="1"/>
        <v>-127375615.79000001</v>
      </c>
      <c r="I16" s="145"/>
      <c r="J16" s="145"/>
    </row>
    <row r="17" spans="1:10">
      <c r="A17" s="118">
        <v>2.4</v>
      </c>
      <c r="B17" s="120" t="s">
        <v>624</v>
      </c>
      <c r="C17" s="142">
        <v>0</v>
      </c>
      <c r="D17" s="142">
        <v>0</v>
      </c>
      <c r="E17" s="141">
        <f t="shared" si="0"/>
        <v>0</v>
      </c>
      <c r="F17" s="142">
        <v>0</v>
      </c>
      <c r="G17" s="142">
        <v>0</v>
      </c>
      <c r="H17" s="141">
        <f t="shared" si="1"/>
        <v>0</v>
      </c>
      <c r="I17" s="145"/>
      <c r="J17" s="145"/>
    </row>
    <row r="18" spans="1:10">
      <c r="A18" s="118">
        <v>3</v>
      </c>
      <c r="B18" s="122" t="s">
        <v>625</v>
      </c>
      <c r="C18" s="142">
        <v>0</v>
      </c>
      <c r="D18" s="142">
        <v>0</v>
      </c>
      <c r="E18" s="141">
        <f t="shared" si="0"/>
        <v>0</v>
      </c>
      <c r="F18" s="142">
        <v>0</v>
      </c>
      <c r="G18" s="142">
        <v>0</v>
      </c>
      <c r="H18" s="141">
        <f t="shared" si="1"/>
        <v>0</v>
      </c>
      <c r="I18" s="145"/>
      <c r="J18" s="145"/>
    </row>
    <row r="19" spans="1:10">
      <c r="A19" s="118">
        <v>4</v>
      </c>
      <c r="B19" s="122" t="s">
        <v>626</v>
      </c>
      <c r="C19" s="142">
        <v>12958033.58</v>
      </c>
      <c r="D19" s="142">
        <v>4925856.66</v>
      </c>
      <c r="E19" s="141">
        <f t="shared" si="0"/>
        <v>17883890.240000002</v>
      </c>
      <c r="F19" s="142">
        <v>8202522.0800000001</v>
      </c>
      <c r="G19" s="142">
        <v>2989277.52</v>
      </c>
      <c r="H19" s="141">
        <f t="shared" si="1"/>
        <v>11191799.6</v>
      </c>
      <c r="I19" s="145"/>
      <c r="J19" s="145"/>
    </row>
    <row r="20" spans="1:10">
      <c r="A20" s="118">
        <v>5</v>
      </c>
      <c r="B20" s="122" t="s">
        <v>627</v>
      </c>
      <c r="C20" s="142">
        <v>-1631658.78</v>
      </c>
      <c r="D20" s="142">
        <v>-3508399.7699999996</v>
      </c>
      <c r="E20" s="141">
        <f t="shared" si="0"/>
        <v>-5140058.55</v>
      </c>
      <c r="F20" s="142">
        <v>-1256841.54</v>
      </c>
      <c r="G20" s="142">
        <v>-3504294.0399999996</v>
      </c>
      <c r="H20" s="141">
        <f t="shared" si="1"/>
        <v>-4761135.58</v>
      </c>
      <c r="I20" s="145"/>
      <c r="J20" s="145"/>
    </row>
    <row r="21" spans="1:10" ht="24" customHeight="1">
      <c r="A21" s="118">
        <v>6</v>
      </c>
      <c r="B21" s="122" t="s">
        <v>628</v>
      </c>
      <c r="C21" s="142">
        <v>744868.65</v>
      </c>
      <c r="D21" s="142">
        <v>6581.4000000000005</v>
      </c>
      <c r="E21" s="141">
        <f t="shared" si="0"/>
        <v>751450.05</v>
      </c>
      <c r="F21" s="142">
        <v>252.64</v>
      </c>
      <c r="G21" s="142">
        <v>54918.77</v>
      </c>
      <c r="H21" s="141">
        <f t="shared" si="1"/>
        <v>55171.409999999996</v>
      </c>
      <c r="I21" s="145"/>
      <c r="J21" s="145"/>
    </row>
    <row r="22" spans="1:10" ht="18.600000000000001" customHeight="1">
      <c r="A22" s="118">
        <v>7</v>
      </c>
      <c r="B22" s="122" t="s">
        <v>629</v>
      </c>
      <c r="C22" s="142">
        <v>9000</v>
      </c>
      <c r="D22" s="142">
        <v>0</v>
      </c>
      <c r="E22" s="141">
        <f t="shared" si="0"/>
        <v>9000</v>
      </c>
      <c r="F22" s="142">
        <v>635000</v>
      </c>
      <c r="G22" s="142">
        <v>0</v>
      </c>
      <c r="H22" s="141">
        <f t="shared" si="1"/>
        <v>635000</v>
      </c>
      <c r="I22" s="145"/>
      <c r="J22" s="145"/>
    </row>
    <row r="23" spans="1:10" ht="25.5" customHeight="1">
      <c r="A23" s="118">
        <v>8</v>
      </c>
      <c r="B23" s="123" t="s">
        <v>630</v>
      </c>
      <c r="C23" s="142">
        <v>0</v>
      </c>
      <c r="D23" s="142">
        <v>0</v>
      </c>
      <c r="E23" s="141">
        <f t="shared" si="0"/>
        <v>0</v>
      </c>
      <c r="F23" s="142">
        <v>0</v>
      </c>
      <c r="G23" s="142">
        <v>0</v>
      </c>
      <c r="H23" s="141">
        <f t="shared" si="1"/>
        <v>0</v>
      </c>
      <c r="I23" s="145"/>
      <c r="J23" s="145"/>
    </row>
    <row r="24" spans="1:10" ht="34.5" customHeight="1">
      <c r="A24" s="118">
        <v>9</v>
      </c>
      <c r="B24" s="123" t="s">
        <v>631</v>
      </c>
      <c r="C24" s="142">
        <v>0</v>
      </c>
      <c r="D24" s="142">
        <v>0</v>
      </c>
      <c r="E24" s="141">
        <f t="shared" si="0"/>
        <v>0</v>
      </c>
      <c r="F24" s="142">
        <v>0</v>
      </c>
      <c r="G24" s="142">
        <v>0</v>
      </c>
      <c r="H24" s="141">
        <f t="shared" si="1"/>
        <v>0</v>
      </c>
      <c r="I24" s="145"/>
      <c r="J24" s="145"/>
    </row>
    <row r="25" spans="1:10">
      <c r="A25" s="118">
        <v>10</v>
      </c>
      <c r="B25" s="122" t="s">
        <v>632</v>
      </c>
      <c r="C25" s="142">
        <v>11699901.4</v>
      </c>
      <c r="D25" s="142">
        <v>0</v>
      </c>
      <c r="E25" s="141">
        <f t="shared" si="0"/>
        <v>11699901.4</v>
      </c>
      <c r="F25" s="142">
        <v>4664435.2899999991</v>
      </c>
      <c r="G25" s="142">
        <v>0</v>
      </c>
      <c r="H25" s="141">
        <f t="shared" si="1"/>
        <v>4664435.2899999991</v>
      </c>
      <c r="I25" s="145"/>
      <c r="J25" s="145"/>
    </row>
    <row r="26" spans="1:10">
      <c r="A26" s="118">
        <v>11</v>
      </c>
      <c r="B26" s="124" t="s">
        <v>633</v>
      </c>
      <c r="C26" s="142">
        <v>188786.88</v>
      </c>
      <c r="D26" s="142">
        <v>0</v>
      </c>
      <c r="E26" s="141">
        <f t="shared" si="0"/>
        <v>188786.88</v>
      </c>
      <c r="F26" s="142">
        <v>288972.93999999994</v>
      </c>
      <c r="G26" s="142">
        <v>0</v>
      </c>
      <c r="H26" s="141">
        <f t="shared" si="1"/>
        <v>288972.93999999994</v>
      </c>
      <c r="I26" s="145"/>
      <c r="J26" s="145"/>
    </row>
    <row r="27" spans="1:10">
      <c r="A27" s="118">
        <v>12</v>
      </c>
      <c r="B27" s="122" t="s">
        <v>634</v>
      </c>
      <c r="C27" s="142">
        <v>253288.46</v>
      </c>
      <c r="D27" s="142">
        <v>304165.35000000003</v>
      </c>
      <c r="E27" s="141">
        <f t="shared" si="0"/>
        <v>557453.81000000006</v>
      </c>
      <c r="F27" s="142">
        <v>99757.34</v>
      </c>
      <c r="G27" s="142">
        <v>0</v>
      </c>
      <c r="H27" s="141">
        <f t="shared" si="1"/>
        <v>99757.34</v>
      </c>
      <c r="I27" s="145"/>
      <c r="J27" s="145"/>
    </row>
    <row r="28" spans="1:10">
      <c r="A28" s="118">
        <v>13</v>
      </c>
      <c r="B28" s="125" t="s">
        <v>635</v>
      </c>
      <c r="C28" s="142">
        <v>-12461194.270000001</v>
      </c>
      <c r="D28" s="142">
        <v>-210073.48</v>
      </c>
      <c r="E28" s="141">
        <f t="shared" si="0"/>
        <v>-12671267.750000002</v>
      </c>
      <c r="F28" s="142">
        <v>-11043951.51</v>
      </c>
      <c r="G28" s="142">
        <v>-51612.18</v>
      </c>
      <c r="H28" s="141">
        <f t="shared" si="1"/>
        <v>-11095563.689999999</v>
      </c>
      <c r="I28" s="145"/>
      <c r="J28" s="145"/>
    </row>
    <row r="29" spans="1:10">
      <c r="A29" s="118">
        <v>14</v>
      </c>
      <c r="B29" s="126" t="s">
        <v>636</v>
      </c>
      <c r="C29" s="142">
        <f>SUM(C30:C31)</f>
        <v>-49484138.420000002</v>
      </c>
      <c r="D29" s="142">
        <f>SUM(D30:D31)</f>
        <v>-863887.37</v>
      </c>
      <c r="E29" s="141">
        <f t="shared" si="0"/>
        <v>-50348025.789999999</v>
      </c>
      <c r="F29" s="142">
        <f>SUM(F30:F31)</f>
        <v>-42030255.07</v>
      </c>
      <c r="G29" s="142">
        <f>SUM(G30:G31)</f>
        <v>-716302.91</v>
      </c>
      <c r="H29" s="141">
        <f t="shared" si="1"/>
        <v>-42746557.979999997</v>
      </c>
      <c r="I29" s="145"/>
      <c r="J29" s="145"/>
    </row>
    <row r="30" spans="1:10">
      <c r="A30" s="118">
        <v>14.1</v>
      </c>
      <c r="B30" s="96" t="s">
        <v>637</v>
      </c>
      <c r="C30" s="142">
        <v>-39855884.990000002</v>
      </c>
      <c r="D30" s="142">
        <v>0</v>
      </c>
      <c r="E30" s="141">
        <f t="shared" si="0"/>
        <v>-39855884.990000002</v>
      </c>
      <c r="F30" s="142">
        <v>-37647718.630000003</v>
      </c>
      <c r="G30" s="142">
        <v>0</v>
      </c>
      <c r="H30" s="141">
        <f t="shared" si="1"/>
        <v>-37647718.630000003</v>
      </c>
      <c r="I30" s="145"/>
      <c r="J30" s="145"/>
    </row>
    <row r="31" spans="1:10">
      <c r="A31" s="118">
        <v>14.2</v>
      </c>
      <c r="B31" s="96" t="s">
        <v>638</v>
      </c>
      <c r="C31" s="142">
        <v>-9628253.4299999997</v>
      </c>
      <c r="D31" s="142">
        <v>-863887.37</v>
      </c>
      <c r="E31" s="141">
        <f t="shared" si="0"/>
        <v>-10492140.799999999</v>
      </c>
      <c r="F31" s="142">
        <v>-4382536.4399999995</v>
      </c>
      <c r="G31" s="142">
        <v>-716302.91</v>
      </c>
      <c r="H31" s="141">
        <f t="shared" si="1"/>
        <v>-5098839.3499999996</v>
      </c>
      <c r="I31" s="145"/>
      <c r="J31" s="145"/>
    </row>
    <row r="32" spans="1:10">
      <c r="A32" s="118">
        <v>15</v>
      </c>
      <c r="B32" s="122" t="s">
        <v>639</v>
      </c>
      <c r="C32" s="142">
        <v>-8106642.2199999997</v>
      </c>
      <c r="D32" s="142">
        <v>0</v>
      </c>
      <c r="E32" s="141">
        <f t="shared" si="0"/>
        <v>-8106642.2199999997</v>
      </c>
      <c r="F32" s="142">
        <v>-7165405.6900000004</v>
      </c>
      <c r="G32" s="142">
        <v>0</v>
      </c>
      <c r="H32" s="141">
        <f t="shared" si="1"/>
        <v>-7165405.6900000004</v>
      </c>
      <c r="I32" s="145"/>
      <c r="J32" s="145"/>
    </row>
    <row r="33" spans="1:10" ht="22.5" customHeight="1">
      <c r="A33" s="118">
        <v>16</v>
      </c>
      <c r="B33" s="94" t="s">
        <v>640</v>
      </c>
      <c r="C33" s="142">
        <v>0</v>
      </c>
      <c r="D33" s="142">
        <v>0</v>
      </c>
      <c r="E33" s="141">
        <f t="shared" si="0"/>
        <v>0</v>
      </c>
      <c r="F33" s="142">
        <v>0</v>
      </c>
      <c r="G33" s="142">
        <v>0</v>
      </c>
      <c r="H33" s="141">
        <f t="shared" si="1"/>
        <v>0</v>
      </c>
      <c r="I33" s="145"/>
      <c r="J33" s="145"/>
    </row>
    <row r="34" spans="1:10">
      <c r="A34" s="118">
        <v>17</v>
      </c>
      <c r="B34" s="122" t="s">
        <v>641</v>
      </c>
      <c r="C34" s="142">
        <f>SUM(C35:C36)</f>
        <v>-169399.62999999998</v>
      </c>
      <c r="D34" s="142">
        <f>SUM(D35:D36)</f>
        <v>-152975.34999999998</v>
      </c>
      <c r="E34" s="141">
        <f t="shared" si="0"/>
        <v>-322374.98</v>
      </c>
      <c r="F34" s="142">
        <f>SUM(F35:F36)</f>
        <v>997386.12</v>
      </c>
      <c r="G34" s="142">
        <f>SUM(G35:G36)</f>
        <v>-796553.73</v>
      </c>
      <c r="H34" s="141">
        <f t="shared" si="1"/>
        <v>200832.39</v>
      </c>
      <c r="I34" s="145"/>
      <c r="J34" s="145"/>
    </row>
    <row r="35" spans="1:10">
      <c r="A35" s="118">
        <v>17.100000000000001</v>
      </c>
      <c r="B35" s="96" t="s">
        <v>642</v>
      </c>
      <c r="C35" s="142">
        <v>-169399.62999999998</v>
      </c>
      <c r="D35" s="142">
        <v>-152975.34999999998</v>
      </c>
      <c r="E35" s="141">
        <f t="shared" si="0"/>
        <v>-322374.98</v>
      </c>
      <c r="F35" s="142">
        <v>719758.79</v>
      </c>
      <c r="G35" s="142">
        <v>-890169.83</v>
      </c>
      <c r="H35" s="141">
        <f t="shared" si="1"/>
        <v>-170411.03999999992</v>
      </c>
      <c r="I35" s="145"/>
      <c r="J35" s="145"/>
    </row>
    <row r="36" spans="1:10">
      <c r="A36" s="118">
        <v>17.2</v>
      </c>
      <c r="B36" s="96" t="s">
        <v>643</v>
      </c>
      <c r="C36" s="142">
        <v>0</v>
      </c>
      <c r="D36" s="142">
        <v>0</v>
      </c>
      <c r="E36" s="141">
        <f t="shared" si="0"/>
        <v>0</v>
      </c>
      <c r="F36" s="142">
        <v>277627.32999999996</v>
      </c>
      <c r="G36" s="142">
        <v>93616.099999999991</v>
      </c>
      <c r="H36" s="141">
        <f t="shared" si="1"/>
        <v>371243.42999999993</v>
      </c>
      <c r="I36" s="145"/>
      <c r="J36" s="145"/>
    </row>
    <row r="37" spans="1:10" ht="41.45" customHeight="1">
      <c r="A37" s="118">
        <v>18</v>
      </c>
      <c r="B37" s="127" t="s">
        <v>644</v>
      </c>
      <c r="C37" s="142">
        <f>SUM(C38:C39)</f>
        <v>-3543291.85</v>
      </c>
      <c r="D37" s="142">
        <f>SUM(D38:D39)</f>
        <v>590489.15000000014</v>
      </c>
      <c r="E37" s="141">
        <f t="shared" si="0"/>
        <v>-2952802.7</v>
      </c>
      <c r="F37" s="142">
        <f>SUM(F38:F39)</f>
        <v>-4157666.1000000024</v>
      </c>
      <c r="G37" s="142">
        <f>SUM(G38:G39)</f>
        <v>2242034.4199999981</v>
      </c>
      <c r="H37" s="141">
        <f t="shared" si="1"/>
        <v>-1915631.6800000044</v>
      </c>
      <c r="I37" s="145"/>
      <c r="J37" s="145"/>
    </row>
    <row r="38" spans="1:10">
      <c r="A38" s="118">
        <v>18.100000000000001</v>
      </c>
      <c r="B38" s="128" t="s">
        <v>645</v>
      </c>
      <c r="C38" s="142">
        <v>0</v>
      </c>
      <c r="D38" s="142">
        <v>0</v>
      </c>
      <c r="E38" s="141">
        <f t="shared" si="0"/>
        <v>0</v>
      </c>
      <c r="F38" s="142">
        <v>0</v>
      </c>
      <c r="G38" s="142">
        <v>0</v>
      </c>
      <c r="H38" s="141">
        <f t="shared" si="1"/>
        <v>0</v>
      </c>
      <c r="I38" s="145"/>
      <c r="J38" s="145"/>
    </row>
    <row r="39" spans="1:10">
      <c r="A39" s="118">
        <v>18.2</v>
      </c>
      <c r="B39" s="128" t="s">
        <v>646</v>
      </c>
      <c r="C39" s="142">
        <v>-3543291.85</v>
      </c>
      <c r="D39" s="142">
        <v>590489.15000000014</v>
      </c>
      <c r="E39" s="141">
        <f t="shared" si="0"/>
        <v>-2952802.7</v>
      </c>
      <c r="F39" s="142">
        <v>-4157666.1000000024</v>
      </c>
      <c r="G39" s="142">
        <v>2242034.4199999981</v>
      </c>
      <c r="H39" s="141">
        <f t="shared" si="1"/>
        <v>-1915631.6800000044</v>
      </c>
      <c r="I39" s="145"/>
      <c r="J39" s="145"/>
    </row>
    <row r="40" spans="1:10" ht="24.6" customHeight="1">
      <c r="A40" s="118">
        <v>19</v>
      </c>
      <c r="B40" s="127" t="s">
        <v>647</v>
      </c>
      <c r="C40" s="142">
        <v>0</v>
      </c>
      <c r="D40" s="142">
        <v>0</v>
      </c>
      <c r="E40" s="141">
        <f t="shared" si="0"/>
        <v>0</v>
      </c>
      <c r="F40" s="142">
        <v>0</v>
      </c>
      <c r="G40" s="142">
        <v>0</v>
      </c>
      <c r="H40" s="141">
        <f t="shared" si="1"/>
        <v>0</v>
      </c>
      <c r="I40" s="145"/>
      <c r="J40" s="145"/>
    </row>
    <row r="41" spans="1:10" ht="17.45" customHeight="1">
      <c r="A41" s="118">
        <v>20</v>
      </c>
      <c r="B41" s="127" t="s">
        <v>648</v>
      </c>
      <c r="C41" s="142">
        <v>11305.73</v>
      </c>
      <c r="D41" s="142">
        <v>0</v>
      </c>
      <c r="E41" s="141">
        <f t="shared" si="0"/>
        <v>11305.73</v>
      </c>
      <c r="F41" s="142">
        <v>957.52</v>
      </c>
      <c r="G41" s="142">
        <v>0</v>
      </c>
      <c r="H41" s="141">
        <f t="shared" si="1"/>
        <v>957.52</v>
      </c>
      <c r="I41" s="145"/>
      <c r="J41" s="145"/>
    </row>
    <row r="42" spans="1:10" ht="26.45" customHeight="1">
      <c r="A42" s="118">
        <v>21</v>
      </c>
      <c r="B42" s="127" t="s">
        <v>649</v>
      </c>
      <c r="C42" s="142">
        <v>0</v>
      </c>
      <c r="D42" s="142">
        <v>0</v>
      </c>
      <c r="E42" s="141">
        <f t="shared" si="0"/>
        <v>0</v>
      </c>
      <c r="F42" s="142">
        <v>0</v>
      </c>
      <c r="G42" s="142">
        <v>0</v>
      </c>
      <c r="H42" s="141">
        <f t="shared" si="1"/>
        <v>0</v>
      </c>
      <c r="I42" s="145"/>
      <c r="J42" s="145"/>
    </row>
    <row r="43" spans="1:10">
      <c r="A43" s="118">
        <v>22</v>
      </c>
      <c r="B43" s="129" t="s">
        <v>650</v>
      </c>
      <c r="C43" s="142">
        <f>SUM(C6,C13,C18,C19,C20,C21,C22,C23,C24,C25,C26,C27,C28,C29,C32,C33,C34,C37,C40,C41,C42)</f>
        <v>20640534.019999981</v>
      </c>
      <c r="D43" s="142">
        <f>SUM(D6,D13,D18,D19,D20,D21,D22,D23,D24,D25,D26,D27,D28,D29,D32,D33,D34,D37,D40,D41,D42)</f>
        <v>43816241.890000015</v>
      </c>
      <c r="E43" s="141">
        <f t="shared" si="0"/>
        <v>64456775.909999996</v>
      </c>
      <c r="F43" s="142">
        <f>SUM(F6,F13,F18,F19,F20,F21,F22,F23,F24,F25,F26,F27,F28,F29,F32,F33,F34,F37,F40,F41,F42)</f>
        <v>11585090.149999961</v>
      </c>
      <c r="G43" s="142">
        <f>SUM(G6,G13,G18,G19,G20,G21,G22,G23,G24,G25,G26,G27,G28,G29,G32,G33,G34,G37,G40,G41,G42)</f>
        <v>39343557.730000034</v>
      </c>
      <c r="H43" s="141">
        <f t="shared" si="1"/>
        <v>50928647.879999995</v>
      </c>
      <c r="I43" s="145"/>
      <c r="J43" s="145"/>
    </row>
    <row r="44" spans="1:10">
      <c r="A44" s="118">
        <v>23</v>
      </c>
      <c r="B44" s="129" t="s">
        <v>651</v>
      </c>
      <c r="C44" s="142">
        <v>-7882144.919999999</v>
      </c>
      <c r="D44" s="142">
        <v>0</v>
      </c>
      <c r="E44" s="141">
        <f t="shared" si="0"/>
        <v>-7882144.919999999</v>
      </c>
      <c r="F44" s="142">
        <v>-4131815.62</v>
      </c>
      <c r="G44" s="142">
        <v>0</v>
      </c>
      <c r="H44" s="141">
        <f t="shared" si="1"/>
        <v>-4131815.62</v>
      </c>
      <c r="I44" s="145"/>
      <c r="J44" s="145"/>
    </row>
    <row r="45" spans="1:10">
      <c r="A45" s="118">
        <v>24</v>
      </c>
      <c r="B45" s="130" t="s">
        <v>652</v>
      </c>
      <c r="C45" s="142">
        <f>C43+C44</f>
        <v>12758389.099999983</v>
      </c>
      <c r="D45" s="142">
        <f>D43+D44</f>
        <v>43816241.890000015</v>
      </c>
      <c r="E45" s="141">
        <f t="shared" si="0"/>
        <v>56574630.989999995</v>
      </c>
      <c r="F45" s="142">
        <f>F43+F44</f>
        <v>7453274.5299999611</v>
      </c>
      <c r="G45" s="142">
        <f>G43+G44</f>
        <v>39343557.730000034</v>
      </c>
      <c r="H45" s="141">
        <f t="shared" si="1"/>
        <v>46796832.259999998</v>
      </c>
      <c r="I45" s="145"/>
      <c r="J45" s="145"/>
    </row>
  </sheetData>
  <mergeCells count="4">
    <mergeCell ref="A4:A5"/>
    <mergeCell ref="B4:B5"/>
    <mergeCell ref="C4:E4"/>
    <mergeCell ref="F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7"/>
  <sheetViews>
    <sheetView zoomScale="80" zoomScaleNormal="80" workbookViewId="0">
      <selection activeCell="B2" sqref="B2"/>
    </sheetView>
  </sheetViews>
  <sheetFormatPr defaultRowHeight="15.75"/>
  <cols>
    <col min="1" max="1" width="8.7109375" style="166"/>
    <col min="2" max="2" width="87.5703125" style="149" bestFit="1" customWidth="1"/>
    <col min="3" max="3" width="14.28515625" style="149" bestFit="1" customWidth="1"/>
    <col min="4" max="5" width="16" style="149" bestFit="1" customWidth="1"/>
    <col min="6" max="6" width="14.28515625" style="149" bestFit="1" customWidth="1"/>
    <col min="7" max="8" width="16" style="149" bestFit="1" customWidth="1"/>
    <col min="9" max="16384" width="9.140625" style="149"/>
  </cols>
  <sheetData>
    <row r="1" spans="1:8">
      <c r="A1" s="146" t="s">
        <v>30</v>
      </c>
      <c r="B1" s="147" t="str">
        <f>'1. key ratios '!$B$1</f>
        <v>JSC "BASISBANK"</v>
      </c>
      <c r="C1" s="148"/>
    </row>
    <row r="2" spans="1:8">
      <c r="A2" s="146" t="s">
        <v>31</v>
      </c>
      <c r="B2" s="150">
        <f>'1. key ratios '!$B$2</f>
        <v>45565</v>
      </c>
      <c r="C2" s="151"/>
      <c r="D2" s="152"/>
      <c r="E2" s="152"/>
      <c r="F2" s="152"/>
      <c r="G2" s="152"/>
      <c r="H2" s="152"/>
    </row>
    <row r="3" spans="1:8" ht="16.5" thickBot="1">
      <c r="A3" s="149"/>
    </row>
    <row r="4" spans="1:8">
      <c r="A4" s="704" t="s">
        <v>6</v>
      </c>
      <c r="B4" s="705" t="s">
        <v>95</v>
      </c>
      <c r="C4" s="706" t="s">
        <v>554</v>
      </c>
      <c r="D4" s="706"/>
      <c r="E4" s="706"/>
      <c r="F4" s="706" t="s">
        <v>555</v>
      </c>
      <c r="G4" s="706"/>
      <c r="H4" s="707"/>
    </row>
    <row r="5" spans="1:8">
      <c r="A5" s="704"/>
      <c r="B5" s="705"/>
      <c r="C5" s="153" t="s">
        <v>32</v>
      </c>
      <c r="D5" s="153" t="s">
        <v>33</v>
      </c>
      <c r="E5" s="153" t="s">
        <v>34</v>
      </c>
      <c r="F5" s="153" t="s">
        <v>32</v>
      </c>
      <c r="G5" s="153" t="s">
        <v>33</v>
      </c>
      <c r="H5" s="153" t="s">
        <v>34</v>
      </c>
    </row>
    <row r="6" spans="1:8">
      <c r="A6" s="154">
        <v>1</v>
      </c>
      <c r="B6" s="155" t="s">
        <v>653</v>
      </c>
      <c r="C6" s="156">
        <v>0</v>
      </c>
      <c r="D6" s="156">
        <v>136202508.86000001</v>
      </c>
      <c r="E6" s="157">
        <f t="shared" ref="E6:E43" si="0">C6+D6</f>
        <v>136202508.86000001</v>
      </c>
      <c r="F6" s="156">
        <v>28964800</v>
      </c>
      <c r="G6" s="156">
        <v>34951815</v>
      </c>
      <c r="H6" s="158">
        <f t="shared" ref="H6:H43" si="1">F6+G6</f>
        <v>63916615</v>
      </c>
    </row>
    <row r="7" spans="1:8">
      <c r="A7" s="154">
        <v>2</v>
      </c>
      <c r="B7" s="155" t="s">
        <v>197</v>
      </c>
      <c r="C7" s="156">
        <v>0</v>
      </c>
      <c r="D7" s="156">
        <v>27824345.77</v>
      </c>
      <c r="E7" s="157">
        <f t="shared" si="0"/>
        <v>27824345.77</v>
      </c>
      <c r="F7" s="156">
        <v>0</v>
      </c>
      <c r="G7" s="156">
        <v>57552271</v>
      </c>
      <c r="H7" s="158">
        <f t="shared" si="1"/>
        <v>57552271</v>
      </c>
    </row>
    <row r="8" spans="1:8">
      <c r="A8" s="154">
        <v>3</v>
      </c>
      <c r="B8" s="155" t="s">
        <v>207</v>
      </c>
      <c r="C8" s="156">
        <f>C9+C10</f>
        <v>75243097.719999999</v>
      </c>
      <c r="D8" s="156">
        <f>D9+D10</f>
        <v>2737806639.3000002</v>
      </c>
      <c r="E8" s="157">
        <f t="shared" si="0"/>
        <v>2813049737.02</v>
      </c>
      <c r="F8" s="156">
        <f>F9+F10</f>
        <v>86868557.038360998</v>
      </c>
      <c r="G8" s="156">
        <f>G9+G10</f>
        <v>844779347.72214496</v>
      </c>
      <c r="H8" s="158">
        <f t="shared" si="1"/>
        <v>931647904.76050591</v>
      </c>
    </row>
    <row r="9" spans="1:8">
      <c r="A9" s="154">
        <v>3.1</v>
      </c>
      <c r="B9" s="159" t="s">
        <v>198</v>
      </c>
      <c r="C9" s="156">
        <v>61283467.049999997</v>
      </c>
      <c r="D9" s="156">
        <v>2724324453.3200002</v>
      </c>
      <c r="E9" s="157">
        <f t="shared" si="0"/>
        <v>2785607920.3700004</v>
      </c>
      <c r="F9" s="156">
        <v>56344028.628361002</v>
      </c>
      <c r="G9" s="156">
        <v>844714398.94714499</v>
      </c>
      <c r="H9" s="158">
        <f t="shared" si="1"/>
        <v>901058427.57550597</v>
      </c>
    </row>
    <row r="10" spans="1:8">
      <c r="A10" s="154">
        <v>3.2</v>
      </c>
      <c r="B10" s="159" t="s">
        <v>194</v>
      </c>
      <c r="C10" s="156">
        <v>13959630.67</v>
      </c>
      <c r="D10" s="156">
        <v>13482185.98</v>
      </c>
      <c r="E10" s="157">
        <f t="shared" si="0"/>
        <v>27441816.649999999</v>
      </c>
      <c r="F10" s="156">
        <v>30524528.41</v>
      </c>
      <c r="G10" s="156">
        <v>64948.775000000001</v>
      </c>
      <c r="H10" s="158">
        <f t="shared" si="1"/>
        <v>30589477.184999999</v>
      </c>
    </row>
    <row r="11" spans="1:8">
      <c r="A11" s="154">
        <v>4</v>
      </c>
      <c r="B11" s="155" t="s">
        <v>196</v>
      </c>
      <c r="C11" s="156">
        <f>C12+C13</f>
        <v>226641000</v>
      </c>
      <c r="D11" s="156">
        <f>D12+D13</f>
        <v>0</v>
      </c>
      <c r="E11" s="157">
        <f t="shared" si="0"/>
        <v>226641000</v>
      </c>
      <c r="F11" s="156">
        <f>F12+F13</f>
        <v>200229259</v>
      </c>
      <c r="G11" s="156">
        <f>G12+G13</f>
        <v>0</v>
      </c>
      <c r="H11" s="158">
        <f t="shared" si="1"/>
        <v>200229259</v>
      </c>
    </row>
    <row r="12" spans="1:8">
      <c r="A12" s="154">
        <v>4.0999999999999996</v>
      </c>
      <c r="B12" s="159" t="s">
        <v>180</v>
      </c>
      <c r="C12" s="156">
        <v>226641000</v>
      </c>
      <c r="D12" s="156">
        <v>0</v>
      </c>
      <c r="E12" s="157">
        <f t="shared" si="0"/>
        <v>226641000</v>
      </c>
      <c r="F12" s="156">
        <v>200229259</v>
      </c>
      <c r="G12" s="156">
        <v>0</v>
      </c>
      <c r="H12" s="158">
        <f t="shared" si="1"/>
        <v>200229259</v>
      </c>
    </row>
    <row r="13" spans="1:8">
      <c r="A13" s="154">
        <v>4.2</v>
      </c>
      <c r="B13" s="159" t="s">
        <v>181</v>
      </c>
      <c r="C13" s="156">
        <v>0</v>
      </c>
      <c r="D13" s="156">
        <v>0</v>
      </c>
      <c r="E13" s="157">
        <f t="shared" si="0"/>
        <v>0</v>
      </c>
      <c r="F13" s="156">
        <v>0</v>
      </c>
      <c r="G13" s="156">
        <v>0</v>
      </c>
      <c r="H13" s="158">
        <f t="shared" si="1"/>
        <v>0</v>
      </c>
    </row>
    <row r="14" spans="1:8">
      <c r="A14" s="154">
        <v>5</v>
      </c>
      <c r="B14" s="155" t="s">
        <v>206</v>
      </c>
      <c r="C14" s="156">
        <f>C15+C16+C17+C23+C24+C25+C26</f>
        <v>121578748.12</v>
      </c>
      <c r="D14" s="156">
        <f>D15+D16+D17+D23+D24+D25+D26</f>
        <v>4391397185.9300003</v>
      </c>
      <c r="E14" s="157">
        <f t="shared" si="0"/>
        <v>4512975934.0500002</v>
      </c>
      <c r="F14" s="156">
        <f>F15+F16+F17+F23+F24+F25+F26</f>
        <v>116044211.10729998</v>
      </c>
      <c r="G14" s="156">
        <f>G15+G16+G17+G23+G24+G25+G26</f>
        <v>4184322243.6611004</v>
      </c>
      <c r="H14" s="158">
        <f t="shared" si="1"/>
        <v>4300366454.7684002</v>
      </c>
    </row>
    <row r="15" spans="1:8">
      <c r="A15" s="154">
        <v>5.0999999999999996</v>
      </c>
      <c r="B15" s="160" t="s">
        <v>184</v>
      </c>
      <c r="C15" s="156">
        <v>84968577.260000005</v>
      </c>
      <c r="D15" s="156">
        <v>117540398.25</v>
      </c>
      <c r="E15" s="157">
        <f t="shared" si="0"/>
        <v>202508975.50999999</v>
      </c>
      <c r="F15" s="156">
        <v>43384650.217299998</v>
      </c>
      <c r="G15" s="156">
        <v>47343306.325300001</v>
      </c>
      <c r="H15" s="158">
        <f t="shared" si="1"/>
        <v>90727956.542600006</v>
      </c>
    </row>
    <row r="16" spans="1:8">
      <c r="A16" s="154">
        <v>5.2</v>
      </c>
      <c r="B16" s="160" t="s">
        <v>183</v>
      </c>
      <c r="C16" s="156">
        <v>0</v>
      </c>
      <c r="D16" s="156">
        <v>0</v>
      </c>
      <c r="E16" s="157">
        <f t="shared" si="0"/>
        <v>0</v>
      </c>
      <c r="F16" s="156">
        <v>0</v>
      </c>
      <c r="G16" s="156">
        <v>0</v>
      </c>
      <c r="H16" s="158">
        <f t="shared" si="1"/>
        <v>0</v>
      </c>
    </row>
    <row r="17" spans="1:8">
      <c r="A17" s="154">
        <v>5.3</v>
      </c>
      <c r="B17" s="160" t="s">
        <v>182</v>
      </c>
      <c r="C17" s="156">
        <f>C18+C19+C20+C21+C22</f>
        <v>2518378.0499999998</v>
      </c>
      <c r="D17" s="156">
        <f>D18+D19+D20+D21+D22</f>
        <v>3471571387.6700006</v>
      </c>
      <c r="E17" s="157">
        <f t="shared" si="0"/>
        <v>3474089765.7200007</v>
      </c>
      <c r="F17" s="156">
        <f>F18+F19+F20+F21+F22</f>
        <v>41484660.07</v>
      </c>
      <c r="G17" s="156">
        <f>G18+G19+G20+G21+G22</f>
        <v>3627602155.5918999</v>
      </c>
      <c r="H17" s="158">
        <f t="shared" si="1"/>
        <v>3669086815.6619</v>
      </c>
    </row>
    <row r="18" spans="1:8">
      <c r="A18" s="154" t="s">
        <v>15</v>
      </c>
      <c r="B18" s="161" t="s">
        <v>36</v>
      </c>
      <c r="C18" s="156">
        <v>1593050.55</v>
      </c>
      <c r="D18" s="156">
        <v>1153231146.6600001</v>
      </c>
      <c r="E18" s="157">
        <f t="shared" si="0"/>
        <v>1154824197.21</v>
      </c>
      <c r="F18" s="156">
        <v>2634881.1800000002</v>
      </c>
      <c r="G18" s="156">
        <v>1404262995.1310999</v>
      </c>
      <c r="H18" s="158">
        <f t="shared" si="1"/>
        <v>1406897876.3111</v>
      </c>
    </row>
    <row r="19" spans="1:8">
      <c r="A19" s="154" t="s">
        <v>16</v>
      </c>
      <c r="B19" s="161" t="s">
        <v>37</v>
      </c>
      <c r="C19" s="156">
        <v>46948.11</v>
      </c>
      <c r="D19" s="156">
        <v>1163305421.98</v>
      </c>
      <c r="E19" s="157">
        <f t="shared" si="0"/>
        <v>1163352370.0899999</v>
      </c>
      <c r="F19" s="156">
        <v>316862.40000000002</v>
      </c>
      <c r="G19" s="156">
        <v>873649589.82790005</v>
      </c>
      <c r="H19" s="158">
        <f t="shared" si="1"/>
        <v>873966452.22790003</v>
      </c>
    </row>
    <row r="20" spans="1:8">
      <c r="A20" s="154" t="s">
        <v>17</v>
      </c>
      <c r="B20" s="161" t="s">
        <v>38</v>
      </c>
      <c r="C20" s="156">
        <v>0</v>
      </c>
      <c r="D20" s="156">
        <v>0</v>
      </c>
      <c r="E20" s="157">
        <f t="shared" si="0"/>
        <v>0</v>
      </c>
      <c r="F20" s="156">
        <v>0</v>
      </c>
      <c r="G20" s="156">
        <v>0</v>
      </c>
      <c r="H20" s="158">
        <f t="shared" si="1"/>
        <v>0</v>
      </c>
    </row>
    <row r="21" spans="1:8">
      <c r="A21" s="154" t="s">
        <v>18</v>
      </c>
      <c r="B21" s="161" t="s">
        <v>39</v>
      </c>
      <c r="C21" s="156">
        <v>248549.41</v>
      </c>
      <c r="D21" s="156">
        <v>774021264.91999996</v>
      </c>
      <c r="E21" s="157">
        <f t="shared" si="0"/>
        <v>774269814.32999992</v>
      </c>
      <c r="F21" s="156">
        <v>349245.72</v>
      </c>
      <c r="G21" s="156">
        <v>834556355.29369998</v>
      </c>
      <c r="H21" s="158">
        <f t="shared" si="1"/>
        <v>834905601.01370001</v>
      </c>
    </row>
    <row r="22" spans="1:8">
      <c r="A22" s="154" t="s">
        <v>19</v>
      </c>
      <c r="B22" s="161" t="s">
        <v>40</v>
      </c>
      <c r="C22" s="156">
        <v>629829.98</v>
      </c>
      <c r="D22" s="156">
        <v>381013554.11000001</v>
      </c>
      <c r="E22" s="157">
        <f t="shared" si="0"/>
        <v>381643384.09000003</v>
      </c>
      <c r="F22" s="156">
        <v>38183670.770000003</v>
      </c>
      <c r="G22" s="156">
        <v>515133215.33920002</v>
      </c>
      <c r="H22" s="158">
        <f t="shared" si="1"/>
        <v>553316886.1092</v>
      </c>
    </row>
    <row r="23" spans="1:8">
      <c r="A23" s="154">
        <v>5.4</v>
      </c>
      <c r="B23" s="160" t="s">
        <v>185</v>
      </c>
      <c r="C23" s="156">
        <v>16380570.779999999</v>
      </c>
      <c r="D23" s="156">
        <v>430112231.01999998</v>
      </c>
      <c r="E23" s="157">
        <f t="shared" si="0"/>
        <v>446492801.79999995</v>
      </c>
      <c r="F23" s="156">
        <v>11778839.1</v>
      </c>
      <c r="G23" s="156">
        <v>75743422.809</v>
      </c>
      <c r="H23" s="158">
        <f t="shared" si="1"/>
        <v>87522261.908999994</v>
      </c>
    </row>
    <row r="24" spans="1:8">
      <c r="A24" s="154">
        <v>5.5</v>
      </c>
      <c r="B24" s="160" t="s">
        <v>186</v>
      </c>
      <c r="C24" s="156">
        <v>13953024</v>
      </c>
      <c r="D24" s="156">
        <v>270606678.49000001</v>
      </c>
      <c r="E24" s="157">
        <f t="shared" si="0"/>
        <v>284559702.49000001</v>
      </c>
      <c r="F24" s="156">
        <v>11096061.720000001</v>
      </c>
      <c r="G24" s="156">
        <v>359097839.41869998</v>
      </c>
      <c r="H24" s="158">
        <f t="shared" si="1"/>
        <v>370193901.13870001</v>
      </c>
    </row>
    <row r="25" spans="1:8">
      <c r="A25" s="154">
        <v>5.6</v>
      </c>
      <c r="B25" s="160" t="s">
        <v>187</v>
      </c>
      <c r="C25" s="156">
        <v>0</v>
      </c>
      <c r="D25" s="156">
        <v>87857627.319999993</v>
      </c>
      <c r="E25" s="157">
        <f t="shared" si="0"/>
        <v>87857627.319999993</v>
      </c>
      <c r="F25" s="156">
        <v>8300000</v>
      </c>
      <c r="G25" s="156">
        <v>74535519.516200006</v>
      </c>
      <c r="H25" s="158">
        <f t="shared" si="1"/>
        <v>82835519.516200006</v>
      </c>
    </row>
    <row r="26" spans="1:8">
      <c r="A26" s="154">
        <v>5.7</v>
      </c>
      <c r="B26" s="160" t="s">
        <v>40</v>
      </c>
      <c r="C26" s="156">
        <v>3758198.03</v>
      </c>
      <c r="D26" s="156">
        <v>13708863.18</v>
      </c>
      <c r="E26" s="157">
        <f t="shared" si="0"/>
        <v>17467061.210000001</v>
      </c>
      <c r="F26" s="156">
        <v>0</v>
      </c>
      <c r="G26" s="156">
        <v>0</v>
      </c>
      <c r="H26" s="158">
        <f t="shared" si="1"/>
        <v>0</v>
      </c>
    </row>
    <row r="27" spans="1:8">
      <c r="A27" s="154">
        <v>6</v>
      </c>
      <c r="B27" s="162" t="s">
        <v>654</v>
      </c>
      <c r="C27" s="156">
        <v>191690235.47</v>
      </c>
      <c r="D27" s="156">
        <v>140892895.62</v>
      </c>
      <c r="E27" s="157">
        <f t="shared" si="0"/>
        <v>332583131.09000003</v>
      </c>
      <c r="F27" s="156">
        <v>162616843.50999999</v>
      </c>
      <c r="G27" s="156">
        <v>162929667.73559999</v>
      </c>
      <c r="H27" s="158">
        <f t="shared" si="1"/>
        <v>325546511.24559999</v>
      </c>
    </row>
    <row r="28" spans="1:8">
      <c r="A28" s="154">
        <v>7</v>
      </c>
      <c r="B28" s="162" t="s">
        <v>655</v>
      </c>
      <c r="C28" s="156">
        <v>204902655.38</v>
      </c>
      <c r="D28" s="156">
        <v>98415929.769999996</v>
      </c>
      <c r="E28" s="157">
        <f t="shared" si="0"/>
        <v>303318585.14999998</v>
      </c>
      <c r="F28" s="156">
        <v>149966019.34</v>
      </c>
      <c r="G28" s="156">
        <v>63734019.343999997</v>
      </c>
      <c r="H28" s="158">
        <f t="shared" si="1"/>
        <v>213700038.68400002</v>
      </c>
    </row>
    <row r="29" spans="1:8">
      <c r="A29" s="154">
        <v>8</v>
      </c>
      <c r="B29" s="162" t="s">
        <v>195</v>
      </c>
      <c r="C29" s="156">
        <v>0</v>
      </c>
      <c r="D29" s="156">
        <v>3328118.61</v>
      </c>
      <c r="E29" s="157">
        <f t="shared" si="0"/>
        <v>3328118.61</v>
      </c>
      <c r="F29" s="156">
        <v>0</v>
      </c>
      <c r="G29" s="156">
        <v>0</v>
      </c>
      <c r="H29" s="158">
        <f t="shared" si="1"/>
        <v>0</v>
      </c>
    </row>
    <row r="30" spans="1:8">
      <c r="A30" s="154">
        <v>9</v>
      </c>
      <c r="B30" s="163" t="s">
        <v>212</v>
      </c>
      <c r="C30" s="156">
        <f>C31+C32+C33+C34+C35+C36+C37</f>
        <v>15231000</v>
      </c>
      <c r="D30" s="156">
        <f>D31+D32+D33+D34+D35+D36+D37</f>
        <v>15240000</v>
      </c>
      <c r="E30" s="157">
        <f t="shared" si="0"/>
        <v>30471000</v>
      </c>
      <c r="F30" s="156">
        <f>F31+F32+F33+F34+F35+F36+F37</f>
        <v>42569000</v>
      </c>
      <c r="G30" s="156">
        <f>G31+G32+G33+G34+G35+G36+G37</f>
        <v>42633000</v>
      </c>
      <c r="H30" s="158">
        <f t="shared" si="1"/>
        <v>85202000</v>
      </c>
    </row>
    <row r="31" spans="1:8">
      <c r="A31" s="154">
        <v>9.1</v>
      </c>
      <c r="B31" s="164" t="s">
        <v>202</v>
      </c>
      <c r="C31" s="156">
        <v>0</v>
      </c>
      <c r="D31" s="156">
        <v>15240000</v>
      </c>
      <c r="E31" s="157">
        <f t="shared" si="0"/>
        <v>15240000</v>
      </c>
      <c r="F31" s="156">
        <v>0</v>
      </c>
      <c r="G31" s="156">
        <v>42633000</v>
      </c>
      <c r="H31" s="158">
        <f t="shared" si="1"/>
        <v>42633000</v>
      </c>
    </row>
    <row r="32" spans="1:8">
      <c r="A32" s="154">
        <v>9.1999999999999993</v>
      </c>
      <c r="B32" s="164" t="s">
        <v>203</v>
      </c>
      <c r="C32" s="156">
        <v>15231000</v>
      </c>
      <c r="D32" s="156">
        <v>0</v>
      </c>
      <c r="E32" s="157">
        <f t="shared" si="0"/>
        <v>15231000</v>
      </c>
      <c r="F32" s="156">
        <v>42569000</v>
      </c>
      <c r="G32" s="156">
        <v>0</v>
      </c>
      <c r="H32" s="158">
        <f t="shared" si="1"/>
        <v>42569000</v>
      </c>
    </row>
    <row r="33" spans="1:8">
      <c r="A33" s="154">
        <v>9.3000000000000007</v>
      </c>
      <c r="B33" s="164" t="s">
        <v>199</v>
      </c>
      <c r="C33" s="156">
        <v>0</v>
      </c>
      <c r="D33" s="156">
        <v>0</v>
      </c>
      <c r="E33" s="157">
        <f t="shared" si="0"/>
        <v>0</v>
      </c>
      <c r="F33" s="156">
        <v>0</v>
      </c>
      <c r="G33" s="156">
        <v>0</v>
      </c>
      <c r="H33" s="158">
        <f t="shared" si="1"/>
        <v>0</v>
      </c>
    </row>
    <row r="34" spans="1:8">
      <c r="A34" s="154">
        <v>9.4</v>
      </c>
      <c r="B34" s="164" t="s">
        <v>200</v>
      </c>
      <c r="C34" s="156">
        <v>0</v>
      </c>
      <c r="D34" s="156">
        <v>0</v>
      </c>
      <c r="E34" s="157">
        <f t="shared" si="0"/>
        <v>0</v>
      </c>
      <c r="F34" s="156">
        <v>0</v>
      </c>
      <c r="G34" s="156">
        <v>0</v>
      </c>
      <c r="H34" s="158">
        <f t="shared" si="1"/>
        <v>0</v>
      </c>
    </row>
    <row r="35" spans="1:8">
      <c r="A35" s="154">
        <v>9.5</v>
      </c>
      <c r="B35" s="164" t="s">
        <v>201</v>
      </c>
      <c r="C35" s="156">
        <v>0</v>
      </c>
      <c r="D35" s="156">
        <v>0</v>
      </c>
      <c r="E35" s="157">
        <f t="shared" si="0"/>
        <v>0</v>
      </c>
      <c r="F35" s="156">
        <v>0</v>
      </c>
      <c r="G35" s="156">
        <v>0</v>
      </c>
      <c r="H35" s="158">
        <f t="shared" si="1"/>
        <v>0</v>
      </c>
    </row>
    <row r="36" spans="1:8">
      <c r="A36" s="154">
        <v>9.6</v>
      </c>
      <c r="B36" s="164" t="s">
        <v>204</v>
      </c>
      <c r="C36" s="156">
        <v>0</v>
      </c>
      <c r="D36" s="156">
        <v>0</v>
      </c>
      <c r="E36" s="157">
        <f t="shared" si="0"/>
        <v>0</v>
      </c>
      <c r="F36" s="156">
        <v>0</v>
      </c>
      <c r="G36" s="156">
        <v>0</v>
      </c>
      <c r="H36" s="158">
        <f t="shared" si="1"/>
        <v>0</v>
      </c>
    </row>
    <row r="37" spans="1:8">
      <c r="A37" s="154">
        <v>9.6999999999999993</v>
      </c>
      <c r="B37" s="164" t="s">
        <v>205</v>
      </c>
      <c r="C37" s="156">
        <v>0</v>
      </c>
      <c r="D37" s="156">
        <v>0</v>
      </c>
      <c r="E37" s="157">
        <f t="shared" si="0"/>
        <v>0</v>
      </c>
      <c r="F37" s="156">
        <v>0</v>
      </c>
      <c r="G37" s="156">
        <v>0</v>
      </c>
      <c r="H37" s="158">
        <f t="shared" si="1"/>
        <v>0</v>
      </c>
    </row>
    <row r="38" spans="1:8">
      <c r="A38" s="154">
        <v>10</v>
      </c>
      <c r="B38" s="155" t="s">
        <v>208</v>
      </c>
      <c r="C38" s="156">
        <f>C39+C40+C41+C42</f>
        <v>83771351.997999832</v>
      </c>
      <c r="D38" s="156">
        <f>D39+D40+D41+D42</f>
        <v>12287460.521441001</v>
      </c>
      <c r="E38" s="157">
        <f t="shared" si="0"/>
        <v>96058812.51944083</v>
      </c>
      <c r="F38" s="156">
        <f>F39+F40+F41+F42</f>
        <v>82081069.269999832</v>
      </c>
      <c r="G38" s="156">
        <f>G39+G40+G41+G42</f>
        <v>15104581.100234991</v>
      </c>
      <c r="H38" s="158">
        <f t="shared" si="1"/>
        <v>97185650.370234817</v>
      </c>
    </row>
    <row r="39" spans="1:8">
      <c r="A39" s="154">
        <v>10.1</v>
      </c>
      <c r="B39" s="164" t="s">
        <v>209</v>
      </c>
      <c r="C39" s="156">
        <v>287695.21999999986</v>
      </c>
      <c r="D39" s="156">
        <v>135674.383829</v>
      </c>
      <c r="E39" s="157">
        <f t="shared" si="0"/>
        <v>423369.60382899985</v>
      </c>
      <c r="F39" s="156">
        <v>3256137.57</v>
      </c>
      <c r="G39" s="156">
        <v>0</v>
      </c>
      <c r="H39" s="158">
        <f t="shared" si="1"/>
        <v>3256137.57</v>
      </c>
    </row>
    <row r="40" spans="1:8" ht="31.5">
      <c r="A40" s="154">
        <v>10.199999999999999</v>
      </c>
      <c r="B40" s="164" t="s">
        <v>210</v>
      </c>
      <c r="C40" s="156">
        <v>37237.007999999994</v>
      </c>
      <c r="D40" s="156">
        <v>57.114999999999995</v>
      </c>
      <c r="E40" s="157">
        <f t="shared" si="0"/>
        <v>37294.122999999992</v>
      </c>
      <c r="F40" s="156">
        <v>3028669.5999999801</v>
      </c>
      <c r="G40" s="156">
        <v>945544.53410000075</v>
      </c>
      <c r="H40" s="158">
        <f t="shared" si="1"/>
        <v>3974214.1340999808</v>
      </c>
    </row>
    <row r="41" spans="1:8">
      <c r="A41" s="154">
        <v>10.3</v>
      </c>
      <c r="B41" s="164" t="s">
        <v>213</v>
      </c>
      <c r="C41" s="156">
        <v>57363319.339999989</v>
      </c>
      <c r="D41" s="156">
        <v>6921856.8592120009</v>
      </c>
      <c r="E41" s="157">
        <f t="shared" si="0"/>
        <v>64285176.199211992</v>
      </c>
      <c r="F41" s="156">
        <v>51981063.290000007</v>
      </c>
      <c r="G41" s="156">
        <v>6658752.2395350011</v>
      </c>
      <c r="H41" s="158">
        <f t="shared" si="1"/>
        <v>58639815.52953501</v>
      </c>
    </row>
    <row r="42" spans="1:8" ht="31.5">
      <c r="A42" s="154">
        <v>10.4</v>
      </c>
      <c r="B42" s="164" t="s">
        <v>214</v>
      </c>
      <c r="C42" s="156">
        <v>26083100.429999847</v>
      </c>
      <c r="D42" s="156">
        <v>5229872.1634000009</v>
      </c>
      <c r="E42" s="157">
        <f t="shared" si="0"/>
        <v>31312972.593399849</v>
      </c>
      <c r="F42" s="156">
        <v>23815198.80999985</v>
      </c>
      <c r="G42" s="156">
        <v>7500284.3265999891</v>
      </c>
      <c r="H42" s="158">
        <f t="shared" si="1"/>
        <v>31315483.136599839</v>
      </c>
    </row>
    <row r="43" spans="1:8" ht="16.5" thickBot="1">
      <c r="A43" s="154">
        <v>11</v>
      </c>
      <c r="B43" s="165" t="s">
        <v>211</v>
      </c>
      <c r="C43" s="156">
        <v>0</v>
      </c>
      <c r="D43" s="156">
        <v>0</v>
      </c>
      <c r="E43" s="157">
        <f t="shared" si="0"/>
        <v>0</v>
      </c>
      <c r="F43" s="156">
        <v>0</v>
      </c>
      <c r="G43" s="156">
        <v>0</v>
      </c>
      <c r="H43" s="158">
        <f t="shared" si="1"/>
        <v>0</v>
      </c>
    </row>
    <row r="44" spans="1:8">
      <c r="C44" s="167"/>
      <c r="D44" s="167"/>
      <c r="E44" s="167"/>
      <c r="F44" s="167"/>
      <c r="G44" s="167"/>
      <c r="H44" s="167"/>
    </row>
    <row r="45" spans="1:8">
      <c r="C45" s="167"/>
      <c r="D45" s="167"/>
      <c r="E45" s="167"/>
      <c r="F45" s="167"/>
      <c r="G45" s="167"/>
      <c r="H45" s="167"/>
    </row>
    <row r="46" spans="1:8">
      <c r="C46" s="167"/>
      <c r="D46" s="167"/>
      <c r="E46" s="167"/>
      <c r="F46" s="167"/>
      <c r="G46" s="167"/>
      <c r="H46" s="167"/>
    </row>
    <row r="47" spans="1:8">
      <c r="C47" s="167"/>
      <c r="D47" s="167"/>
      <c r="E47" s="167"/>
      <c r="F47" s="167"/>
      <c r="G47" s="167"/>
      <c r="H47" s="167"/>
    </row>
  </sheetData>
  <mergeCells count="4">
    <mergeCell ref="A4:A5"/>
    <mergeCell ref="B4:B5"/>
    <mergeCell ref="C4:E4"/>
    <mergeCell ref="F4: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zoomScale="80" zoomScaleNormal="80" workbookViewId="0">
      <pane xSplit="1" ySplit="4" topLeftCell="B5" activePane="bottomRight" state="frozen"/>
      <selection activeCell="H23" sqref="H23:H24"/>
      <selection pane="topRight" activeCell="H23" sqref="H23:H24"/>
      <selection pane="bottomLeft" activeCell="H23" sqref="H23:H24"/>
      <selection pane="bottomRight" activeCell="C25" sqref="C25"/>
    </sheetView>
  </sheetViews>
  <sheetFormatPr defaultColWidth="9.140625" defaultRowHeight="15.75"/>
  <cols>
    <col min="1" max="1" width="9.7109375" style="149" bestFit="1" customWidth="1"/>
    <col min="2" max="2" width="90.85546875" style="149" bestFit="1" customWidth="1"/>
    <col min="3" max="7" width="15.5703125" style="149" bestFit="1" customWidth="1"/>
    <col min="8" max="11" width="9.7109375" style="149" customWidth="1"/>
    <col min="12" max="16384" width="9.140625" style="149"/>
  </cols>
  <sheetData>
    <row r="1" spans="1:8">
      <c r="A1" s="146" t="s">
        <v>30</v>
      </c>
      <c r="B1" s="147" t="str">
        <f>'1. key ratios '!$B$1</f>
        <v>JSC "BASISBANK"</v>
      </c>
      <c r="C1" s="148"/>
    </row>
    <row r="2" spans="1:8">
      <c r="A2" s="146" t="s">
        <v>31</v>
      </c>
      <c r="B2" s="150">
        <f>'1. key ratios '!$B$2</f>
        <v>45565</v>
      </c>
      <c r="C2" s="151"/>
      <c r="D2" s="152"/>
      <c r="E2" s="152"/>
      <c r="F2" s="152"/>
      <c r="G2" s="152"/>
      <c r="H2" s="152"/>
    </row>
    <row r="3" spans="1:8">
      <c r="A3" s="146"/>
      <c r="B3" s="148"/>
      <c r="C3" s="151"/>
      <c r="D3" s="152"/>
      <c r="E3" s="152"/>
      <c r="F3" s="152"/>
      <c r="G3" s="152"/>
      <c r="H3" s="152"/>
    </row>
    <row r="4" spans="1:8" ht="15" customHeight="1" thickBot="1">
      <c r="A4" s="152" t="s">
        <v>97</v>
      </c>
      <c r="B4" s="227" t="s">
        <v>188</v>
      </c>
      <c r="C4" s="482" t="s">
        <v>35</v>
      </c>
    </row>
    <row r="5" spans="1:8" ht="15" customHeight="1">
      <c r="A5" s="483" t="s">
        <v>6</v>
      </c>
      <c r="B5" s="484"/>
      <c r="C5" s="447" t="str">
        <f>INT((MONTH($B$2))/3)&amp;"Q"&amp;"-"&amp;YEAR($B$2)</f>
        <v>3Q-2024</v>
      </c>
      <c r="D5" s="447" t="str">
        <f>IF(INT(MONTH($B$2))=3, "4"&amp;"Q"&amp;"-"&amp;YEAR($B$2)-1, IF(INT(MONTH($B$2))=6, "1"&amp;"Q"&amp;"-"&amp;YEAR($B$2), IF(INT(MONTH($B$2))=9, "2"&amp;"Q"&amp;"-"&amp;YEAR($B$2),IF(INT(MONTH($B$2))=12, "3"&amp;"Q"&amp;"-"&amp;YEAR($B$2), 0))))</f>
        <v>2Q-2024</v>
      </c>
      <c r="E5" s="447" t="str">
        <f>IF(INT(MONTH($B$2))=3, "3"&amp;"Q"&amp;"-"&amp;YEAR($B$2)-1, IF(INT(MONTH($B$2))=6, "4"&amp;"Q"&amp;"-"&amp;YEAR($B$2)-1, IF(INT(MONTH($B$2))=9, "1"&amp;"Q"&amp;"-"&amp;YEAR($B$2),IF(INT(MONTH($B$2))=12, "2"&amp;"Q"&amp;"-"&amp;YEAR($B$2), 0))))</f>
        <v>1Q-2024</v>
      </c>
      <c r="F5" s="447" t="str">
        <f>IF(INT(MONTH($B$2))=3, "2"&amp;"Q"&amp;"-"&amp;YEAR($B$2)-1, IF(INT(MONTH($B$2))=6, "3"&amp;"Q"&amp;"-"&amp;YEAR($B$2)-1, IF(INT(MONTH($B$2))=9, "4"&amp;"Q"&amp;"-"&amp;YEAR($B$2)-1,IF(INT(MONTH($B$2))=12, "1"&amp;"Q"&amp;"-"&amp;YEAR($B$2), 0))))</f>
        <v>4Q-2023</v>
      </c>
      <c r="G5" s="448" t="str">
        <f>IF(INT(MONTH($B$2))=3, "1"&amp;"Q"&amp;"-"&amp;YEAR($B$2)-1, IF(INT(MONTH($B$2))=6, "2"&amp;"Q"&amp;"-"&amp;YEAR($B$2)-1, IF(INT(MONTH($B$2))=9, "3"&amp;"Q"&amp;"-"&amp;YEAR($B$2)-1,IF(INT(MONTH($B$2))=12, "4"&amp;"Q"&amp;"-"&amp;YEAR($B$2)-1, 0))))</f>
        <v>3Q-2023</v>
      </c>
    </row>
    <row r="6" spans="1:8" ht="15" customHeight="1">
      <c r="A6" s="209">
        <v>1</v>
      </c>
      <c r="B6" s="485" t="s">
        <v>192</v>
      </c>
      <c r="C6" s="486">
        <f>C7+C9+C10</f>
        <v>3179286114.9582949</v>
      </c>
      <c r="D6" s="487">
        <f>D7+D9+D10</f>
        <v>3081810630.6116071</v>
      </c>
      <c r="E6" s="488">
        <f t="shared" ref="E6:G6" si="0">E7+E9+E10</f>
        <v>2924832301.7596374</v>
      </c>
      <c r="F6" s="486">
        <f t="shared" si="0"/>
        <v>2914151640.5454297</v>
      </c>
      <c r="G6" s="489">
        <f t="shared" si="0"/>
        <v>2671455669.0268307</v>
      </c>
    </row>
    <row r="7" spans="1:8" ht="15" customHeight="1">
      <c r="A7" s="209">
        <v>1.1000000000000001</v>
      </c>
      <c r="B7" s="485" t="s">
        <v>354</v>
      </c>
      <c r="C7" s="490">
        <v>2841843678.7346096</v>
      </c>
      <c r="D7" s="490">
        <v>2781386094.4984279</v>
      </c>
      <c r="E7" s="490">
        <v>2612320048.1889806</v>
      </c>
      <c r="F7" s="490">
        <v>2622684833.5303416</v>
      </c>
      <c r="G7" s="490">
        <v>2398289997.1054544</v>
      </c>
    </row>
    <row r="8" spans="1:8">
      <c r="A8" s="209" t="s">
        <v>14</v>
      </c>
      <c r="B8" s="485" t="s">
        <v>96</v>
      </c>
      <c r="C8" s="490">
        <v>0</v>
      </c>
      <c r="D8" s="490">
        <v>0</v>
      </c>
      <c r="E8" s="490">
        <v>0</v>
      </c>
      <c r="F8" s="490">
        <v>0</v>
      </c>
      <c r="G8" s="490">
        <v>0</v>
      </c>
    </row>
    <row r="9" spans="1:8" ht="15" customHeight="1">
      <c r="A9" s="209">
        <v>1.2</v>
      </c>
      <c r="B9" s="491" t="s">
        <v>95</v>
      </c>
      <c r="C9" s="490">
        <v>337442436.22368515</v>
      </c>
      <c r="D9" s="490">
        <v>300424536.11317939</v>
      </c>
      <c r="E9" s="490">
        <v>312512253.57065666</v>
      </c>
      <c r="F9" s="490">
        <v>291466807.0150879</v>
      </c>
      <c r="G9" s="490">
        <v>273165671.92137617</v>
      </c>
    </row>
    <row r="10" spans="1:8" ht="15" customHeight="1">
      <c r="A10" s="209">
        <v>1.3</v>
      </c>
      <c r="B10" s="485" t="s">
        <v>28</v>
      </c>
      <c r="C10" s="490">
        <v>0</v>
      </c>
      <c r="D10" s="490">
        <v>0</v>
      </c>
      <c r="E10" s="490">
        <v>0</v>
      </c>
      <c r="F10" s="490">
        <v>0</v>
      </c>
      <c r="G10" s="490">
        <v>0</v>
      </c>
    </row>
    <row r="11" spans="1:8" ht="15" customHeight="1">
      <c r="A11" s="209">
        <v>2</v>
      </c>
      <c r="B11" s="485" t="s">
        <v>189</v>
      </c>
      <c r="C11" s="490">
        <v>14410781.201254373</v>
      </c>
      <c r="D11" s="490">
        <v>4013922.5416549002</v>
      </c>
      <c r="E11" s="490">
        <v>3275947.2101940056</v>
      </c>
      <c r="F11" s="490">
        <v>9552326.3391121794</v>
      </c>
      <c r="G11" s="490">
        <v>4534862.1812939467</v>
      </c>
    </row>
    <row r="12" spans="1:8" ht="15" customHeight="1">
      <c r="A12" s="209">
        <v>3</v>
      </c>
      <c r="B12" s="485" t="s">
        <v>190</v>
      </c>
      <c r="C12" s="490">
        <v>232089595.27241173</v>
      </c>
      <c r="D12" s="490">
        <v>232089595.27241173</v>
      </c>
      <c r="E12" s="490">
        <v>232089595.27241173</v>
      </c>
      <c r="F12" s="490">
        <v>232089595.27241173</v>
      </c>
      <c r="G12" s="490">
        <v>171690239.75991175</v>
      </c>
    </row>
    <row r="13" spans="1:8" ht="15" customHeight="1" thickBot="1">
      <c r="A13" s="216">
        <v>4</v>
      </c>
      <c r="B13" s="492" t="s">
        <v>191</v>
      </c>
      <c r="C13" s="493">
        <f>C6+C11+C12</f>
        <v>3425786491.4319611</v>
      </c>
      <c r="D13" s="494">
        <f>D6+D11+D12</f>
        <v>3317914148.425674</v>
      </c>
      <c r="E13" s="495">
        <f t="shared" ref="E13:G13" si="1">E6+E11+E12</f>
        <v>3160197844.2422433</v>
      </c>
      <c r="F13" s="493">
        <f t="shared" si="1"/>
        <v>3155793562.1569538</v>
      </c>
      <c r="G13" s="496">
        <f t="shared" si="1"/>
        <v>2847680770.9680362</v>
      </c>
    </row>
    <row r="14" spans="1:8">
      <c r="B14" s="211"/>
    </row>
    <row r="15" spans="1:8">
      <c r="B15" s="220"/>
    </row>
    <row r="16" spans="1:8">
      <c r="B16" s="22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80" zoomScaleNormal="80" workbookViewId="0">
      <pane xSplit="1" ySplit="4" topLeftCell="B5" activePane="bottomRight" state="frozen"/>
      <selection activeCell="H23" sqref="H23:H24"/>
      <selection pane="topRight" activeCell="H23" sqref="H23:H24"/>
      <selection pane="bottomLeft" activeCell="H23" sqref="H23:H24"/>
      <selection pane="bottomRight" activeCell="C36" sqref="C36"/>
    </sheetView>
  </sheetViews>
  <sheetFormatPr defaultColWidth="9.140625" defaultRowHeight="15.75"/>
  <cols>
    <col min="1" max="1" width="9.5703125" style="149" bestFit="1" customWidth="1"/>
    <col min="2" max="2" width="56.140625" style="149" customWidth="1"/>
    <col min="3" max="3" width="45.28515625" style="149" customWidth="1"/>
    <col min="4" max="16384" width="9.140625" style="149"/>
  </cols>
  <sheetData>
    <row r="1" spans="1:3">
      <c r="A1" s="146" t="s">
        <v>30</v>
      </c>
      <c r="B1" s="147" t="str">
        <f>'1. key ratios '!$B$1</f>
        <v>JSC "BASISBANK"</v>
      </c>
    </row>
    <row r="2" spans="1:3">
      <c r="A2" s="146" t="s">
        <v>31</v>
      </c>
      <c r="B2" s="150">
        <f>'1. key ratios '!$B$2</f>
        <v>45565</v>
      </c>
    </row>
    <row r="4" spans="1:3" ht="45" customHeight="1" thickBot="1">
      <c r="A4" s="497" t="s">
        <v>41</v>
      </c>
      <c r="B4" s="498" t="s">
        <v>164</v>
      </c>
      <c r="C4" s="499"/>
    </row>
    <row r="5" spans="1:3">
      <c r="A5" s="500"/>
      <c r="B5" s="501" t="s">
        <v>42</v>
      </c>
      <c r="C5" s="502" t="s">
        <v>365</v>
      </c>
    </row>
    <row r="6" spans="1:3">
      <c r="A6" s="503">
        <v>1</v>
      </c>
      <c r="B6" s="383" t="s">
        <v>706</v>
      </c>
      <c r="C6" s="504" t="s">
        <v>709</v>
      </c>
    </row>
    <row r="7" spans="1:3">
      <c r="A7" s="503">
        <v>2</v>
      </c>
      <c r="B7" s="383" t="s">
        <v>710</v>
      </c>
      <c r="C7" s="504" t="s">
        <v>711</v>
      </c>
    </row>
    <row r="8" spans="1:3">
      <c r="A8" s="503">
        <v>3</v>
      </c>
      <c r="B8" s="383" t="s">
        <v>712</v>
      </c>
      <c r="C8" s="504" t="s">
        <v>713</v>
      </c>
    </row>
    <row r="9" spans="1:3">
      <c r="A9" s="503">
        <v>4</v>
      </c>
      <c r="B9" s="383" t="s">
        <v>714</v>
      </c>
      <c r="C9" s="504" t="s">
        <v>711</v>
      </c>
    </row>
    <row r="10" spans="1:3">
      <c r="A10" s="503">
        <v>5</v>
      </c>
      <c r="B10" s="383" t="s">
        <v>715</v>
      </c>
      <c r="C10" s="504" t="s">
        <v>713</v>
      </c>
    </row>
    <row r="11" spans="1:3">
      <c r="A11" s="503">
        <v>6</v>
      </c>
      <c r="B11" s="505" t="s">
        <v>716</v>
      </c>
      <c r="C11" s="506" t="s">
        <v>713</v>
      </c>
    </row>
    <row r="12" spans="1:3">
      <c r="A12" s="503"/>
      <c r="B12" s="507"/>
      <c r="C12" s="508"/>
    </row>
    <row r="13" spans="1:3">
      <c r="A13" s="503"/>
      <c r="B13" s="509" t="s">
        <v>43</v>
      </c>
      <c r="C13" s="510" t="s">
        <v>366</v>
      </c>
    </row>
    <row r="14" spans="1:3">
      <c r="A14" s="503">
        <v>1</v>
      </c>
      <c r="B14" s="383" t="s">
        <v>707</v>
      </c>
      <c r="C14" s="511" t="s">
        <v>717</v>
      </c>
    </row>
    <row r="15" spans="1:3">
      <c r="A15" s="503">
        <v>2</v>
      </c>
      <c r="B15" s="383" t="s">
        <v>718</v>
      </c>
      <c r="C15" s="511" t="s">
        <v>719</v>
      </c>
    </row>
    <row r="16" spans="1:3">
      <c r="A16" s="503">
        <v>3</v>
      </c>
      <c r="B16" s="383" t="s">
        <v>720</v>
      </c>
      <c r="C16" s="511" t="s">
        <v>721</v>
      </c>
    </row>
    <row r="17" spans="1:3">
      <c r="A17" s="503">
        <v>4</v>
      </c>
      <c r="B17" s="383" t="s">
        <v>722</v>
      </c>
      <c r="C17" s="511" t="s">
        <v>723</v>
      </c>
    </row>
    <row r="18" spans="1:3">
      <c r="A18" s="503">
        <v>5</v>
      </c>
      <c r="B18" s="383" t="s">
        <v>724</v>
      </c>
      <c r="C18" s="511" t="s">
        <v>725</v>
      </c>
    </row>
    <row r="19" spans="1:3">
      <c r="A19" s="503">
        <v>6</v>
      </c>
      <c r="B19" s="383" t="s">
        <v>726</v>
      </c>
      <c r="C19" s="511" t="s">
        <v>727</v>
      </c>
    </row>
    <row r="20" spans="1:3">
      <c r="A20" s="503">
        <v>7</v>
      </c>
      <c r="B20" s="383" t="s">
        <v>728</v>
      </c>
      <c r="C20" s="511" t="s">
        <v>729</v>
      </c>
    </row>
    <row r="21" spans="1:3" ht="15.75" customHeight="1">
      <c r="A21" s="503"/>
      <c r="B21" s="512"/>
      <c r="C21" s="513"/>
    </row>
    <row r="22" spans="1:3" ht="30" customHeight="1">
      <c r="A22" s="503"/>
      <c r="B22" s="708" t="s">
        <v>44</v>
      </c>
      <c r="C22" s="709"/>
    </row>
    <row r="23" spans="1:3">
      <c r="A23" s="503">
        <v>1</v>
      </c>
      <c r="B23" s="383" t="s">
        <v>730</v>
      </c>
      <c r="C23" s="514">
        <v>0.91890590000000005</v>
      </c>
    </row>
    <row r="24" spans="1:3" ht="15.75" customHeight="1">
      <c r="A24" s="503">
        <v>2</v>
      </c>
      <c r="B24" s="383" t="s">
        <v>731</v>
      </c>
      <c r="C24" s="514">
        <v>6.1441700000000002E-2</v>
      </c>
    </row>
    <row r="25" spans="1:3" ht="29.25" customHeight="1">
      <c r="A25" s="503"/>
      <c r="B25" s="708" t="s">
        <v>45</v>
      </c>
      <c r="C25" s="709"/>
    </row>
    <row r="26" spans="1:3">
      <c r="A26" s="503">
        <v>1</v>
      </c>
      <c r="B26" s="515" t="s">
        <v>732</v>
      </c>
      <c r="C26" s="516">
        <v>0.41751774483772885</v>
      </c>
    </row>
    <row r="27" spans="1:3">
      <c r="A27" s="517">
        <v>2</v>
      </c>
      <c r="B27" s="515" t="s">
        <v>731</v>
      </c>
      <c r="C27" s="518">
        <v>0.56266260380358069</v>
      </c>
    </row>
    <row r="28" spans="1:3" ht="16.5" thickBot="1">
      <c r="A28" s="519">
        <v>3</v>
      </c>
      <c r="B28" s="520" t="s">
        <v>733</v>
      </c>
      <c r="C28" s="521">
        <v>0.50122088015934041</v>
      </c>
    </row>
  </sheetData>
  <mergeCells count="2">
    <mergeCell ref="B25:C25"/>
    <mergeCell ref="B22:C22"/>
  </mergeCells>
  <dataValidations count="1">
    <dataValidation type="list" allowBlank="1" showInputMessage="1" showErrorMessage="1" sqref="C6:C11">
      <formula1>"Independent chair, Non-independent chair, Independent member, Non-independent member"</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53"/>
  <sheetViews>
    <sheetView zoomScale="80" zoomScaleNormal="80" workbookViewId="0">
      <pane xSplit="1" ySplit="5" topLeftCell="B6" activePane="bottomRight" state="frozen"/>
      <selection activeCell="B61" sqref="B61"/>
      <selection pane="topRight" activeCell="B61" sqref="B61"/>
      <selection pane="bottomLeft" activeCell="B61" sqref="B61"/>
      <selection pane="bottomRight"/>
    </sheetView>
  </sheetViews>
  <sheetFormatPr defaultColWidth="9.140625" defaultRowHeight="15.75"/>
  <cols>
    <col min="1" max="1" width="9.5703125" style="149" bestFit="1" customWidth="1"/>
    <col min="2" max="2" width="54.28515625" style="149" customWidth="1"/>
    <col min="3" max="3" width="29.85546875" style="149" customWidth="1"/>
    <col min="4" max="4" width="25.7109375" style="149" customWidth="1"/>
    <col min="5" max="5" width="27.28515625" style="149" customWidth="1"/>
    <col min="6" max="6" width="12" style="149" bestFit="1" customWidth="1"/>
    <col min="7" max="7" width="12.5703125" style="149" bestFit="1" customWidth="1"/>
    <col min="8" max="16384" width="9.140625" style="149"/>
  </cols>
  <sheetData>
    <row r="1" spans="1:7">
      <c r="A1" s="171" t="s">
        <v>30</v>
      </c>
      <c r="B1" s="147" t="str">
        <f>'1. key ratios '!$B$1</f>
        <v>JSC "BASISBANK"</v>
      </c>
      <c r="C1" s="172"/>
      <c r="D1" s="172"/>
      <c r="E1" s="172"/>
      <c r="F1" s="172"/>
    </row>
    <row r="2" spans="1:7" s="173" customFormat="1" ht="15.75" customHeight="1">
      <c r="A2" s="171" t="s">
        <v>31</v>
      </c>
      <c r="B2" s="150">
        <f>'1. key ratios '!$B$2</f>
        <v>45565</v>
      </c>
    </row>
    <row r="3" spans="1:7" s="173" customFormat="1" ht="15.75" customHeight="1">
      <c r="A3" s="171"/>
    </row>
    <row r="4" spans="1:7" s="173" customFormat="1" ht="15.75" customHeight="1" thickBot="1">
      <c r="A4" s="174" t="s">
        <v>100</v>
      </c>
      <c r="B4" s="714" t="s">
        <v>226</v>
      </c>
      <c r="C4" s="715"/>
      <c r="D4" s="715"/>
      <c r="E4" s="715"/>
    </row>
    <row r="5" spans="1:7" s="179" customFormat="1" ht="17.45" customHeight="1">
      <c r="A5" s="175"/>
      <c r="B5" s="176"/>
      <c r="C5" s="177" t="s">
        <v>0</v>
      </c>
      <c r="D5" s="177" t="s">
        <v>1</v>
      </c>
      <c r="E5" s="178" t="s">
        <v>2</v>
      </c>
    </row>
    <row r="6" spans="1:7" s="172" customFormat="1" ht="14.45" customHeight="1">
      <c r="A6" s="180"/>
      <c r="B6" s="710" t="s">
        <v>233</v>
      </c>
      <c r="C6" s="710" t="s">
        <v>656</v>
      </c>
      <c r="D6" s="712" t="s">
        <v>99</v>
      </c>
      <c r="E6" s="713"/>
      <c r="G6" s="149"/>
    </row>
    <row r="7" spans="1:7" s="172" customFormat="1" ht="99.6" customHeight="1">
      <c r="A7" s="180"/>
      <c r="B7" s="711"/>
      <c r="C7" s="710"/>
      <c r="D7" s="181" t="s">
        <v>98</v>
      </c>
      <c r="E7" s="182" t="s">
        <v>234</v>
      </c>
      <c r="G7" s="149"/>
    </row>
    <row r="8" spans="1:7" ht="31.5">
      <c r="A8" s="183">
        <v>1</v>
      </c>
      <c r="B8" s="184" t="s">
        <v>557</v>
      </c>
      <c r="C8" s="185">
        <f>SUM(C9:C11)</f>
        <v>454079294.93529999</v>
      </c>
      <c r="D8" s="185">
        <f>SUM(D9:D11)</f>
        <v>0</v>
      </c>
      <c r="E8" s="185">
        <f>SUM(E9:E11)</f>
        <v>454079294.93529999</v>
      </c>
      <c r="F8" s="172"/>
    </row>
    <row r="9" spans="1:7">
      <c r="A9" s="183">
        <v>1.1000000000000001</v>
      </c>
      <c r="B9" s="186" t="s">
        <v>558</v>
      </c>
      <c r="C9" s="185">
        <v>62346042.919600002</v>
      </c>
      <c r="D9" s="185">
        <v>0</v>
      </c>
      <c r="E9" s="185">
        <v>62346042.919600002</v>
      </c>
      <c r="F9" s="172"/>
    </row>
    <row r="10" spans="1:7">
      <c r="A10" s="183">
        <v>1.2</v>
      </c>
      <c r="B10" s="186" t="s">
        <v>559</v>
      </c>
      <c r="C10" s="185">
        <v>242753744.4716</v>
      </c>
      <c r="D10" s="185">
        <v>0</v>
      </c>
      <c r="E10" s="185">
        <v>242753744.4716</v>
      </c>
      <c r="F10" s="172"/>
    </row>
    <row r="11" spans="1:7">
      <c r="A11" s="183">
        <v>1.3</v>
      </c>
      <c r="B11" s="186" t="s">
        <v>560</v>
      </c>
      <c r="C11" s="185">
        <v>148979507.54410002</v>
      </c>
      <c r="D11" s="185">
        <v>0</v>
      </c>
      <c r="E11" s="185">
        <v>148979507.54410002</v>
      </c>
      <c r="F11" s="172"/>
    </row>
    <row r="12" spans="1:7">
      <c r="A12" s="183">
        <v>2</v>
      </c>
      <c r="B12" s="187" t="s">
        <v>561</v>
      </c>
      <c r="C12" s="185">
        <v>9000</v>
      </c>
      <c r="D12" s="185">
        <v>0</v>
      </c>
      <c r="E12" s="185">
        <v>9000</v>
      </c>
      <c r="F12" s="172"/>
    </row>
    <row r="13" spans="1:7">
      <c r="A13" s="183">
        <v>2.1</v>
      </c>
      <c r="B13" s="188" t="s">
        <v>562</v>
      </c>
      <c r="C13" s="185">
        <v>9000</v>
      </c>
      <c r="D13" s="185">
        <v>0</v>
      </c>
      <c r="E13" s="185">
        <v>9000</v>
      </c>
      <c r="F13" s="172"/>
    </row>
    <row r="14" spans="1:7" ht="31.5">
      <c r="A14" s="183">
        <v>3</v>
      </c>
      <c r="B14" s="190" t="s">
        <v>563</v>
      </c>
      <c r="C14" s="185">
        <v>0</v>
      </c>
      <c r="D14" s="185">
        <v>0</v>
      </c>
      <c r="E14" s="185">
        <v>0</v>
      </c>
      <c r="F14" s="172"/>
    </row>
    <row r="15" spans="1:7" ht="31.5">
      <c r="A15" s="183">
        <v>4</v>
      </c>
      <c r="B15" s="191" t="s">
        <v>564</v>
      </c>
      <c r="C15" s="185">
        <v>0</v>
      </c>
      <c r="D15" s="185">
        <v>0</v>
      </c>
      <c r="E15" s="185">
        <v>0</v>
      </c>
      <c r="F15" s="172"/>
    </row>
    <row r="16" spans="1:7" ht="31.5">
      <c r="A16" s="183">
        <v>5</v>
      </c>
      <c r="B16" s="192" t="s">
        <v>565</v>
      </c>
      <c r="C16" s="189">
        <f>SUM(C17:C19)</f>
        <v>227525180.41999999</v>
      </c>
      <c r="D16" s="189">
        <f>SUM(D17:D19)</f>
        <v>1482773.5099999998</v>
      </c>
      <c r="E16" s="189">
        <f>SUM(E17:E19)</f>
        <v>226042406.91</v>
      </c>
      <c r="F16" s="172"/>
    </row>
    <row r="17" spans="1:6">
      <c r="A17" s="183">
        <v>5.0999999999999996</v>
      </c>
      <c r="B17" s="193" t="s">
        <v>566</v>
      </c>
      <c r="C17" s="185">
        <v>0</v>
      </c>
      <c r="D17" s="185">
        <v>0</v>
      </c>
      <c r="E17" s="185">
        <v>0</v>
      </c>
      <c r="F17" s="172"/>
    </row>
    <row r="18" spans="1:6">
      <c r="A18" s="183">
        <v>5.2</v>
      </c>
      <c r="B18" s="193" t="s">
        <v>567</v>
      </c>
      <c r="C18" s="185">
        <v>227525180.41999999</v>
      </c>
      <c r="D18" s="185">
        <v>1482773.5099999998</v>
      </c>
      <c r="E18" s="185">
        <v>226042406.91</v>
      </c>
      <c r="F18" s="172"/>
    </row>
    <row r="19" spans="1:6">
      <c r="A19" s="183">
        <v>5.3</v>
      </c>
      <c r="B19" s="194" t="s">
        <v>568</v>
      </c>
      <c r="C19" s="185">
        <v>0</v>
      </c>
      <c r="D19" s="185">
        <v>0</v>
      </c>
      <c r="E19" s="185">
        <v>0</v>
      </c>
      <c r="F19" s="172"/>
    </row>
    <row r="20" spans="1:6">
      <c r="A20" s="183">
        <v>6</v>
      </c>
      <c r="B20" s="190" t="s">
        <v>569</v>
      </c>
      <c r="C20" s="189">
        <f>SUM(C21:C22)</f>
        <v>2884811156.1540999</v>
      </c>
      <c r="D20" s="189">
        <f>SUM(D21:D22)</f>
        <v>0</v>
      </c>
      <c r="E20" s="189">
        <f>SUM(E21:E22)</f>
        <v>2884811156.1540999</v>
      </c>
      <c r="F20" s="172"/>
    </row>
    <row r="21" spans="1:6">
      <c r="A21" s="183">
        <v>6.1</v>
      </c>
      <c r="B21" s="193" t="s">
        <v>567</v>
      </c>
      <c r="C21" s="185">
        <v>137365839.7441</v>
      </c>
      <c r="D21" s="185">
        <v>0</v>
      </c>
      <c r="E21" s="185">
        <v>137365839.7441</v>
      </c>
      <c r="F21" s="172"/>
    </row>
    <row r="22" spans="1:6">
      <c r="A22" s="183">
        <v>6.2</v>
      </c>
      <c r="B22" s="194" t="s">
        <v>568</v>
      </c>
      <c r="C22" s="185">
        <v>2747445316.4099998</v>
      </c>
      <c r="D22" s="185">
        <v>0</v>
      </c>
      <c r="E22" s="185">
        <v>2747445316.4099998</v>
      </c>
      <c r="F22" s="172"/>
    </row>
    <row r="23" spans="1:6" ht="31.5">
      <c r="A23" s="183">
        <v>7</v>
      </c>
      <c r="B23" s="187" t="s">
        <v>570</v>
      </c>
      <c r="C23" s="185">
        <v>27859354.66</v>
      </c>
      <c r="D23" s="185">
        <v>3796650</v>
      </c>
      <c r="E23" s="185">
        <v>24062704.66</v>
      </c>
      <c r="F23" s="172"/>
    </row>
    <row r="24" spans="1:6" ht="31.5">
      <c r="A24" s="183">
        <v>8</v>
      </c>
      <c r="B24" s="195" t="s">
        <v>571</v>
      </c>
      <c r="C24" s="185">
        <v>727146.0484711004</v>
      </c>
      <c r="D24" s="185">
        <v>0</v>
      </c>
      <c r="E24" s="185">
        <v>727146.0484711004</v>
      </c>
      <c r="F24" s="172"/>
    </row>
    <row r="25" spans="1:6">
      <c r="A25" s="183">
        <v>9</v>
      </c>
      <c r="B25" s="191" t="s">
        <v>572</v>
      </c>
      <c r="C25" s="189">
        <f>SUM(C26:C27)</f>
        <v>110169754.81</v>
      </c>
      <c r="D25" s="189">
        <f>SUM(D26:D27)</f>
        <v>10870260.66</v>
      </c>
      <c r="E25" s="189">
        <f>SUM(E26:E27)</f>
        <v>99299494.150000006</v>
      </c>
      <c r="F25" s="172"/>
    </row>
    <row r="26" spans="1:6">
      <c r="A26" s="183">
        <v>9.1</v>
      </c>
      <c r="B26" s="193" t="s">
        <v>573</v>
      </c>
      <c r="C26" s="185">
        <v>110169754.81</v>
      </c>
      <c r="D26" s="185">
        <v>10870260.66</v>
      </c>
      <c r="E26" s="185">
        <v>99299494.150000006</v>
      </c>
      <c r="F26" s="172"/>
    </row>
    <row r="27" spans="1:6">
      <c r="A27" s="183">
        <v>9.1999999999999993</v>
      </c>
      <c r="B27" s="193" t="s">
        <v>574</v>
      </c>
      <c r="C27" s="185">
        <v>0</v>
      </c>
      <c r="D27" s="185">
        <v>0</v>
      </c>
      <c r="E27" s="185">
        <v>0</v>
      </c>
      <c r="F27" s="172"/>
    </row>
    <row r="28" spans="1:6">
      <c r="A28" s="183">
        <v>10</v>
      </c>
      <c r="B28" s="191" t="s">
        <v>575</v>
      </c>
      <c r="C28" s="189">
        <f>SUM(C29:C30)</f>
        <v>13649645.699999999</v>
      </c>
      <c r="D28" s="189">
        <f>SUM(D29:D30)</f>
        <v>13649645.699999999</v>
      </c>
      <c r="E28" s="189">
        <f>SUM(E29:E30)</f>
        <v>0</v>
      </c>
      <c r="F28" s="172"/>
    </row>
    <row r="29" spans="1:6">
      <c r="A29" s="183">
        <v>10.1</v>
      </c>
      <c r="B29" s="193" t="s">
        <v>576</v>
      </c>
      <c r="C29" s="185">
        <v>0</v>
      </c>
      <c r="D29" s="185">
        <v>0</v>
      </c>
      <c r="E29" s="185">
        <v>0</v>
      </c>
      <c r="F29" s="172"/>
    </row>
    <row r="30" spans="1:6">
      <c r="A30" s="183">
        <v>10.199999999999999</v>
      </c>
      <c r="B30" s="193" t="s">
        <v>577</v>
      </c>
      <c r="C30" s="185">
        <v>13649645.699999999</v>
      </c>
      <c r="D30" s="185">
        <v>13649645.699999999</v>
      </c>
      <c r="E30" s="185">
        <v>0</v>
      </c>
      <c r="F30" s="172"/>
    </row>
    <row r="31" spans="1:6">
      <c r="A31" s="183">
        <v>11</v>
      </c>
      <c r="B31" s="191" t="s">
        <v>578</v>
      </c>
      <c r="C31" s="189">
        <f>SUM(C32:C33)</f>
        <v>7457443.8700000001</v>
      </c>
      <c r="D31" s="189">
        <f>SUM(D32:D33)</f>
        <v>0</v>
      </c>
      <c r="E31" s="189">
        <f>SUM(E32:E33)</f>
        <v>7457443.8700000001</v>
      </c>
      <c r="F31" s="172"/>
    </row>
    <row r="32" spans="1:6">
      <c r="A32" s="183">
        <v>11.1</v>
      </c>
      <c r="B32" s="193" t="s">
        <v>579</v>
      </c>
      <c r="C32" s="185">
        <v>7457443.8700000001</v>
      </c>
      <c r="D32" s="185">
        <v>0</v>
      </c>
      <c r="E32" s="185">
        <v>7457443.8700000001</v>
      </c>
      <c r="F32" s="172"/>
    </row>
    <row r="33" spans="1:6">
      <c r="A33" s="183">
        <v>11.2</v>
      </c>
      <c r="B33" s="193" t="s">
        <v>580</v>
      </c>
      <c r="C33" s="185">
        <v>0</v>
      </c>
      <c r="D33" s="185">
        <v>0</v>
      </c>
      <c r="E33" s="185">
        <v>0</v>
      </c>
      <c r="F33" s="172"/>
    </row>
    <row r="34" spans="1:6">
      <c r="A34" s="183">
        <v>13</v>
      </c>
      <c r="B34" s="191" t="s">
        <v>581</v>
      </c>
      <c r="C34" s="185">
        <v>37126654.590000004</v>
      </c>
      <c r="D34" s="185">
        <v>0</v>
      </c>
      <c r="E34" s="185">
        <v>37126654.590000004</v>
      </c>
      <c r="F34" s="172"/>
    </row>
    <row r="35" spans="1:6">
      <c r="A35" s="183">
        <v>13.1</v>
      </c>
      <c r="B35" s="196" t="s">
        <v>582</v>
      </c>
      <c r="C35" s="185">
        <v>22942215.7049</v>
      </c>
      <c r="D35" s="185">
        <v>0</v>
      </c>
      <c r="E35" s="185">
        <v>22942215.7049</v>
      </c>
      <c r="F35" s="172"/>
    </row>
    <row r="36" spans="1:6">
      <c r="A36" s="183">
        <v>13.2</v>
      </c>
      <c r="B36" s="196" t="s">
        <v>583</v>
      </c>
      <c r="C36" s="185">
        <v>0</v>
      </c>
      <c r="D36" s="185">
        <v>0</v>
      </c>
      <c r="E36" s="185">
        <v>0</v>
      </c>
      <c r="F36" s="172"/>
    </row>
    <row r="37" spans="1:6" ht="32.25" thickBot="1">
      <c r="A37" s="197"/>
      <c r="B37" s="198" t="s">
        <v>235</v>
      </c>
      <c r="C37" s="616">
        <f>SUM(C8,C12,C14,C15,C16,C20,C23,C24,C25,C28,C31,C34)</f>
        <v>3763414631.1878705</v>
      </c>
      <c r="D37" s="616">
        <f>SUM(D8,D12,D14,D15,D16,D20,D23,D24,D25,D28,D31,D34)</f>
        <v>29799329.869999997</v>
      </c>
      <c r="E37" s="616">
        <f>SUM(E8,E12,E14,E15,E16,E20,E23,E24,E25,E28,E31,E34)</f>
        <v>3733615301.3178711</v>
      </c>
    </row>
    <row r="41" spans="1:6">
      <c r="B41" s="199"/>
    </row>
    <row r="42" spans="1:6">
      <c r="B42" s="199"/>
    </row>
    <row r="43" spans="1:6">
      <c r="B43" s="199"/>
    </row>
    <row r="44" spans="1:6">
      <c r="B44" s="199"/>
    </row>
    <row r="45" spans="1:6">
      <c r="B45" s="199"/>
    </row>
    <row r="46" spans="1:6">
      <c r="B46" s="199"/>
    </row>
    <row r="47" spans="1:6">
      <c r="B47" s="199"/>
    </row>
    <row r="48" spans="1:6">
      <c r="B48" s="199"/>
    </row>
    <row r="49" spans="2:2">
      <c r="B49" s="199"/>
    </row>
    <row r="50" spans="2:2">
      <c r="B50" s="199"/>
    </row>
    <row r="51" spans="2:2">
      <c r="B51" s="199"/>
    </row>
    <row r="52" spans="2:2">
      <c r="B52" s="199"/>
    </row>
    <row r="53" spans="2:2">
      <c r="B53" s="199"/>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80" zoomScaleNormal="80" workbookViewId="0">
      <pane xSplit="1" ySplit="4" topLeftCell="B5" activePane="bottomRight" state="frozen"/>
      <selection activeCell="H23" sqref="H23:H24"/>
      <selection pane="topRight" activeCell="H23" sqref="H23:H24"/>
      <selection pane="bottomLeft" activeCell="H23" sqref="H23:H24"/>
      <selection pane="bottomRight" activeCell="B2" sqref="B2"/>
    </sheetView>
  </sheetViews>
  <sheetFormatPr defaultColWidth="9.140625" defaultRowHeight="15.75" outlineLevelRow="1"/>
  <cols>
    <col min="1" max="1" width="9.5703125" style="149" bestFit="1" customWidth="1"/>
    <col min="2" max="2" width="114.28515625" style="149" customWidth="1"/>
    <col min="3" max="3" width="18.85546875" style="149" customWidth="1"/>
    <col min="4" max="16384" width="9.140625" style="149"/>
  </cols>
  <sheetData>
    <row r="1" spans="1:3">
      <c r="A1" s="146" t="s">
        <v>30</v>
      </c>
      <c r="B1" s="147" t="str">
        <f>'1. key ratios '!$B$1</f>
        <v>JSC "BASISBANK"</v>
      </c>
    </row>
    <row r="2" spans="1:3" s="173" customFormat="1" ht="15.75" customHeight="1">
      <c r="A2" s="146" t="s">
        <v>31</v>
      </c>
      <c r="B2" s="150">
        <f>'1. key ratios '!$B$2</f>
        <v>45565</v>
      </c>
      <c r="C2" s="149"/>
    </row>
    <row r="3" spans="1:3" s="173" customFormat="1" ht="15.75" customHeight="1">
      <c r="C3" s="149"/>
    </row>
    <row r="4" spans="1:3" s="173" customFormat="1" ht="16.5" thickBot="1">
      <c r="A4" s="173" t="s">
        <v>46</v>
      </c>
      <c r="B4" s="200" t="s">
        <v>550</v>
      </c>
      <c r="C4" s="201" t="s">
        <v>35</v>
      </c>
    </row>
    <row r="5" spans="1:3">
      <c r="A5" s="202">
        <v>1</v>
      </c>
      <c r="B5" s="203" t="s">
        <v>552</v>
      </c>
      <c r="C5" s="204">
        <f>'7. LI1 '!E37</f>
        <v>3733615301.3178711</v>
      </c>
    </row>
    <row r="6" spans="1:3" s="208" customFormat="1">
      <c r="A6" s="205">
        <v>2.1</v>
      </c>
      <c r="B6" s="206" t="s">
        <v>215</v>
      </c>
      <c r="C6" s="207">
        <v>637833029.27610004</v>
      </c>
    </row>
    <row r="7" spans="1:3" s="211" customFormat="1" outlineLevel="1">
      <c r="A7" s="209">
        <v>2.2000000000000002</v>
      </c>
      <c r="B7" s="210" t="s">
        <v>216</v>
      </c>
      <c r="C7" s="207">
        <v>15240000</v>
      </c>
    </row>
    <row r="8" spans="1:3" s="211" customFormat="1" ht="31.5">
      <c r="A8" s="209">
        <v>3</v>
      </c>
      <c r="B8" s="212" t="s">
        <v>551</v>
      </c>
      <c r="C8" s="213">
        <f>SUM(C5:C7)</f>
        <v>4386688330.5939713</v>
      </c>
    </row>
    <row r="9" spans="1:3" s="208" customFormat="1">
      <c r="A9" s="205">
        <v>4</v>
      </c>
      <c r="B9" s="214" t="s">
        <v>48</v>
      </c>
      <c r="C9" s="207">
        <v>0</v>
      </c>
    </row>
    <row r="10" spans="1:3" s="211" customFormat="1" outlineLevel="1">
      <c r="A10" s="209">
        <v>5.0999999999999996</v>
      </c>
      <c r="B10" s="210" t="s">
        <v>217</v>
      </c>
      <c r="C10" s="207">
        <v>-267590436.79754001</v>
      </c>
    </row>
    <row r="11" spans="1:3" s="211" customFormat="1" outlineLevel="1">
      <c r="A11" s="209">
        <v>5.2</v>
      </c>
      <c r="B11" s="210" t="s">
        <v>218</v>
      </c>
      <c r="C11" s="207">
        <v>-14935200</v>
      </c>
    </row>
    <row r="12" spans="1:3" s="211" customFormat="1">
      <c r="A12" s="209">
        <v>6</v>
      </c>
      <c r="B12" s="215" t="s">
        <v>355</v>
      </c>
      <c r="C12" s="207">
        <v>0</v>
      </c>
    </row>
    <row r="13" spans="1:3" s="211" customFormat="1" ht="16.5" thickBot="1">
      <c r="A13" s="216">
        <v>7</v>
      </c>
      <c r="B13" s="217" t="s">
        <v>178</v>
      </c>
      <c r="C13" s="218">
        <f>SUM(C8:C12)</f>
        <v>4104162693.7964311</v>
      </c>
    </row>
    <row r="15" spans="1:3">
      <c r="A15" s="219"/>
      <c r="B15" s="220"/>
    </row>
    <row r="16" spans="1:3">
      <c r="A16" s="219"/>
      <c r="B16" s="219"/>
    </row>
    <row r="17" spans="1:3">
      <c r="A17" s="173"/>
      <c r="B17" s="221"/>
      <c r="C17" s="219"/>
    </row>
    <row r="18" spans="1:3">
      <c r="A18" s="222"/>
      <c r="B18" s="223"/>
      <c r="C18" s="219"/>
    </row>
    <row r="19" spans="1:3">
      <c r="A19" s="222"/>
      <c r="B19" s="224"/>
      <c r="C19" s="219"/>
    </row>
    <row r="20" spans="1:3">
      <c r="A20" s="225"/>
      <c r="B20" s="171"/>
      <c r="C20" s="219"/>
    </row>
    <row r="21" spans="1:3">
      <c r="A21" s="225"/>
      <c r="B21" s="223"/>
      <c r="C21" s="219"/>
    </row>
    <row r="22" spans="1:3">
      <c r="A22" s="222"/>
      <c r="B22" s="226"/>
      <c r="C22" s="219"/>
    </row>
    <row r="23" spans="1:3">
      <c r="A23" s="225"/>
      <c r="B23" s="171"/>
      <c r="C23" s="219"/>
    </row>
    <row r="24" spans="1:3">
      <c r="A24" s="225"/>
      <c r="B24" s="171"/>
      <c r="C24" s="219"/>
    </row>
    <row r="25" spans="1:3">
      <c r="A25" s="225"/>
      <c r="B25" s="220"/>
      <c r="C25" s="219"/>
    </row>
    <row r="26" spans="1:3">
      <c r="A26" s="225"/>
      <c r="B26" s="223"/>
      <c r="C26" s="219"/>
    </row>
    <row r="27" spans="1:3">
      <c r="A27" s="219"/>
      <c r="B27" s="226"/>
      <c r="C27" s="219"/>
    </row>
    <row r="28" spans="1:3">
      <c r="A28" s="219"/>
      <c r="B28" s="226"/>
      <c r="C28" s="219"/>
    </row>
    <row r="29" spans="1:3">
      <c r="A29" s="219"/>
      <c r="B29" s="226"/>
      <c r="C29" s="219"/>
    </row>
    <row r="30" spans="1:3">
      <c r="A30" s="219"/>
      <c r="B30" s="226"/>
      <c r="C30" s="219"/>
    </row>
    <row r="31" spans="1:3">
      <c r="A31" s="219"/>
      <c r="B31" s="226"/>
      <c r="C31" s="219"/>
    </row>
    <row r="32" spans="1:3">
      <c r="A32" s="219"/>
      <c r="B32" s="226"/>
      <c r="C32" s="219"/>
    </row>
    <row r="33" spans="1:3">
      <c r="A33" s="219"/>
      <c r="B33" s="226"/>
      <c r="C33" s="219"/>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56"/>
  <sheetViews>
    <sheetView zoomScale="80" zoomScaleNormal="80" workbookViewId="0">
      <pane xSplit="1" ySplit="5" topLeftCell="B33" activePane="bottomRight" state="frozen"/>
      <selection activeCell="H23" sqref="H23:H24"/>
      <selection pane="topRight" activeCell="H23" sqref="H23:H24"/>
      <selection pane="bottomLeft" activeCell="H23" sqref="H23:H24"/>
      <selection pane="bottomRight" activeCell="B2" sqref="B2"/>
    </sheetView>
  </sheetViews>
  <sheetFormatPr defaultColWidth="9.140625" defaultRowHeight="15.75"/>
  <cols>
    <col min="1" max="1" width="9.5703125" style="172" bestFit="1" customWidth="1"/>
    <col min="2" max="2" width="132.42578125" style="149" customWidth="1"/>
    <col min="3" max="3" width="18.42578125" style="149" customWidth="1"/>
    <col min="4" max="16384" width="9.140625" style="149"/>
  </cols>
  <sheetData>
    <row r="1" spans="1:3">
      <c r="A1" s="146" t="s">
        <v>30</v>
      </c>
      <c r="B1" s="147" t="str">
        <f>'1. key ratios '!$B$1</f>
        <v>JSC "BASISBANK"</v>
      </c>
    </row>
    <row r="2" spans="1:3" s="173" customFormat="1" ht="15.75" customHeight="1">
      <c r="A2" s="173" t="s">
        <v>31</v>
      </c>
      <c r="B2" s="150">
        <f>'1. key ratios '!$B$2</f>
        <v>45565</v>
      </c>
    </row>
    <row r="3" spans="1:3" s="173" customFormat="1" ht="15.75" customHeight="1"/>
    <row r="4" spans="1:3" ht="16.5" thickBot="1">
      <c r="A4" s="172" t="s">
        <v>144</v>
      </c>
      <c r="B4" s="227" t="s">
        <v>143</v>
      </c>
    </row>
    <row r="5" spans="1:3">
      <c r="A5" s="228" t="s">
        <v>6</v>
      </c>
      <c r="B5" s="229"/>
      <c r="C5" s="230" t="s">
        <v>35</v>
      </c>
    </row>
    <row r="6" spans="1:3">
      <c r="A6" s="231">
        <v>1</v>
      </c>
      <c r="B6" s="232" t="s">
        <v>142</v>
      </c>
      <c r="C6" s="233">
        <f>SUM(C7:C11)</f>
        <v>579972042.80999994</v>
      </c>
    </row>
    <row r="7" spans="1:3">
      <c r="A7" s="231">
        <v>2</v>
      </c>
      <c r="B7" s="234" t="s">
        <v>141</v>
      </c>
      <c r="C7" s="235">
        <v>18212575</v>
      </c>
    </row>
    <row r="8" spans="1:3">
      <c r="A8" s="231">
        <v>3</v>
      </c>
      <c r="B8" s="236" t="s">
        <v>140</v>
      </c>
      <c r="C8" s="235">
        <v>130405755.95</v>
      </c>
    </row>
    <row r="9" spans="1:3">
      <c r="A9" s="231">
        <v>4</v>
      </c>
      <c r="B9" s="236" t="s">
        <v>139</v>
      </c>
      <c r="C9" s="235">
        <v>12353034.170000002</v>
      </c>
    </row>
    <row r="10" spans="1:3">
      <c r="A10" s="231">
        <v>5</v>
      </c>
      <c r="B10" s="236" t="s">
        <v>138</v>
      </c>
      <c r="C10" s="235">
        <v>0</v>
      </c>
    </row>
    <row r="11" spans="1:3">
      <c r="A11" s="231">
        <v>6</v>
      </c>
      <c r="B11" s="237" t="s">
        <v>137</v>
      </c>
      <c r="C11" s="235">
        <v>419000677.69</v>
      </c>
    </row>
    <row r="12" spans="1:3" s="211" customFormat="1">
      <c r="A12" s="231">
        <v>7</v>
      </c>
      <c r="B12" s="232" t="s">
        <v>136</v>
      </c>
      <c r="C12" s="238">
        <f>SUM(C13:C28)</f>
        <v>29799329.870000001</v>
      </c>
    </row>
    <row r="13" spans="1:3" s="211" customFormat="1">
      <c r="A13" s="231">
        <v>8</v>
      </c>
      <c r="B13" s="239" t="s">
        <v>135</v>
      </c>
      <c r="C13" s="235">
        <v>12353034.170000002</v>
      </c>
    </row>
    <row r="14" spans="1:3" s="211" customFormat="1" ht="31.5">
      <c r="A14" s="231">
        <v>9</v>
      </c>
      <c r="B14" s="241" t="s">
        <v>134</v>
      </c>
      <c r="C14" s="235">
        <v>0</v>
      </c>
    </row>
    <row r="15" spans="1:3" s="211" customFormat="1">
      <c r="A15" s="231">
        <v>10</v>
      </c>
      <c r="B15" s="242" t="s">
        <v>133</v>
      </c>
      <c r="C15" s="235">
        <v>13649645.699999999</v>
      </c>
    </row>
    <row r="16" spans="1:3" s="211" customFormat="1">
      <c r="A16" s="231">
        <v>11</v>
      </c>
      <c r="B16" s="243" t="s">
        <v>132</v>
      </c>
      <c r="C16" s="235">
        <v>0</v>
      </c>
    </row>
    <row r="17" spans="1:3" s="211" customFormat="1">
      <c r="A17" s="231">
        <v>12</v>
      </c>
      <c r="B17" s="242" t="s">
        <v>131</v>
      </c>
      <c r="C17" s="235">
        <v>0</v>
      </c>
    </row>
    <row r="18" spans="1:3" s="211" customFormat="1">
      <c r="A18" s="231">
        <v>13</v>
      </c>
      <c r="B18" s="242" t="s">
        <v>130</v>
      </c>
      <c r="C18" s="235">
        <v>0</v>
      </c>
    </row>
    <row r="19" spans="1:3" s="211" customFormat="1">
      <c r="A19" s="231">
        <v>14</v>
      </c>
      <c r="B19" s="242" t="s">
        <v>129</v>
      </c>
      <c r="C19" s="235">
        <v>0</v>
      </c>
    </row>
    <row r="20" spans="1:3" s="211" customFormat="1">
      <c r="A20" s="231">
        <v>15</v>
      </c>
      <c r="B20" s="242" t="s">
        <v>128</v>
      </c>
      <c r="C20" s="235">
        <v>0</v>
      </c>
    </row>
    <row r="21" spans="1:3" s="211" customFormat="1" ht="31.5">
      <c r="A21" s="231">
        <v>16</v>
      </c>
      <c r="B21" s="241" t="s">
        <v>127</v>
      </c>
      <c r="C21" s="235">
        <v>0</v>
      </c>
    </row>
    <row r="22" spans="1:3" s="211" customFormat="1">
      <c r="A22" s="231">
        <v>17</v>
      </c>
      <c r="B22" s="244" t="s">
        <v>126</v>
      </c>
      <c r="C22" s="235">
        <v>3796650</v>
      </c>
    </row>
    <row r="23" spans="1:3" s="211" customFormat="1">
      <c r="A23" s="231">
        <v>18</v>
      </c>
      <c r="B23" s="617" t="s">
        <v>549</v>
      </c>
      <c r="C23" s="235">
        <v>0</v>
      </c>
    </row>
    <row r="24" spans="1:3" s="211" customFormat="1" ht="31.5">
      <c r="A24" s="231">
        <v>19</v>
      </c>
      <c r="B24" s="241" t="s">
        <v>125</v>
      </c>
      <c r="C24" s="235">
        <v>0</v>
      </c>
    </row>
    <row r="25" spans="1:3" s="211" customFormat="1" ht="31.5">
      <c r="A25" s="231">
        <v>20</v>
      </c>
      <c r="B25" s="241" t="s">
        <v>102</v>
      </c>
      <c r="C25" s="235">
        <v>0</v>
      </c>
    </row>
    <row r="26" spans="1:3" s="211" customFormat="1">
      <c r="A26" s="231">
        <v>21</v>
      </c>
      <c r="B26" s="245" t="s">
        <v>124</v>
      </c>
      <c r="C26" s="235">
        <v>0</v>
      </c>
    </row>
    <row r="27" spans="1:3" s="211" customFormat="1">
      <c r="A27" s="231">
        <v>22</v>
      </c>
      <c r="B27" s="245" t="s">
        <v>123</v>
      </c>
      <c r="C27" s="235">
        <v>0</v>
      </c>
    </row>
    <row r="28" spans="1:3" s="211" customFormat="1">
      <c r="A28" s="231">
        <v>23</v>
      </c>
      <c r="B28" s="245" t="s">
        <v>122</v>
      </c>
      <c r="C28" s="235">
        <v>0</v>
      </c>
    </row>
    <row r="29" spans="1:3" s="211" customFormat="1">
      <c r="A29" s="231">
        <v>24</v>
      </c>
      <c r="B29" s="246" t="s">
        <v>121</v>
      </c>
      <c r="C29" s="238">
        <f>C6-C12</f>
        <v>550172712.93999994</v>
      </c>
    </row>
    <row r="30" spans="1:3" s="211" customFormat="1">
      <c r="A30" s="247"/>
      <c r="B30" s="248"/>
      <c r="C30" s="240"/>
    </row>
    <row r="31" spans="1:3" s="211" customFormat="1">
      <c r="A31" s="247">
        <v>25</v>
      </c>
      <c r="B31" s="246" t="s">
        <v>120</v>
      </c>
      <c r="C31" s="238">
        <f>C32+C35</f>
        <v>0</v>
      </c>
    </row>
    <row r="32" spans="1:3" s="211" customFormat="1">
      <c r="A32" s="247">
        <v>26</v>
      </c>
      <c r="B32" s="236" t="s">
        <v>119</v>
      </c>
      <c r="C32" s="249">
        <f>C33+C34</f>
        <v>0</v>
      </c>
    </row>
    <row r="33" spans="1:3" s="211" customFormat="1">
      <c r="A33" s="247">
        <v>27</v>
      </c>
      <c r="B33" s="250" t="s">
        <v>193</v>
      </c>
      <c r="C33" s="235">
        <v>0</v>
      </c>
    </row>
    <row r="34" spans="1:3" s="211" customFormat="1">
      <c r="A34" s="247">
        <v>28</v>
      </c>
      <c r="B34" s="250" t="s">
        <v>118</v>
      </c>
      <c r="C34" s="235">
        <v>0</v>
      </c>
    </row>
    <row r="35" spans="1:3" s="211" customFormat="1">
      <c r="A35" s="247">
        <v>29</v>
      </c>
      <c r="B35" s="236" t="s">
        <v>117</v>
      </c>
      <c r="C35" s="235">
        <v>0</v>
      </c>
    </row>
    <row r="36" spans="1:3" s="211" customFormat="1">
      <c r="A36" s="247">
        <v>30</v>
      </c>
      <c r="B36" s="246" t="s">
        <v>116</v>
      </c>
      <c r="C36" s="238">
        <f>SUM(C37:C41)</f>
        <v>0</v>
      </c>
    </row>
    <row r="37" spans="1:3" s="211" customFormat="1">
      <c r="A37" s="247">
        <v>31</v>
      </c>
      <c r="B37" s="241" t="s">
        <v>115</v>
      </c>
      <c r="C37" s="235">
        <v>0</v>
      </c>
    </row>
    <row r="38" spans="1:3" s="211" customFormat="1">
      <c r="A38" s="247">
        <v>32</v>
      </c>
      <c r="B38" s="242" t="s">
        <v>114</v>
      </c>
      <c r="C38" s="235">
        <v>0</v>
      </c>
    </row>
    <row r="39" spans="1:3" s="211" customFormat="1" ht="31.5">
      <c r="A39" s="247">
        <v>33</v>
      </c>
      <c r="B39" s="241" t="s">
        <v>113</v>
      </c>
      <c r="C39" s="235">
        <v>0</v>
      </c>
    </row>
    <row r="40" spans="1:3" s="211" customFormat="1" ht="31.5">
      <c r="A40" s="247">
        <v>34</v>
      </c>
      <c r="B40" s="241" t="s">
        <v>102</v>
      </c>
      <c r="C40" s="235">
        <v>0</v>
      </c>
    </row>
    <row r="41" spans="1:3" s="211" customFormat="1">
      <c r="A41" s="247">
        <v>35</v>
      </c>
      <c r="B41" s="245" t="s">
        <v>112</v>
      </c>
      <c r="C41" s="235">
        <v>0</v>
      </c>
    </row>
    <row r="42" spans="1:3" s="211" customFormat="1">
      <c r="A42" s="247">
        <v>36</v>
      </c>
      <c r="B42" s="246" t="s">
        <v>111</v>
      </c>
      <c r="C42" s="238">
        <f>C31-C36</f>
        <v>0</v>
      </c>
    </row>
    <row r="43" spans="1:3" s="211" customFormat="1">
      <c r="A43" s="247"/>
      <c r="B43" s="248"/>
      <c r="C43" s="240"/>
    </row>
    <row r="44" spans="1:3" s="211" customFormat="1">
      <c r="A44" s="247">
        <v>37</v>
      </c>
      <c r="B44" s="251" t="s">
        <v>110</v>
      </c>
      <c r="C44" s="238">
        <f>SUM(C45:C47)</f>
        <v>141443139.59999999</v>
      </c>
    </row>
    <row r="45" spans="1:3" s="211" customFormat="1">
      <c r="A45" s="247">
        <v>38</v>
      </c>
      <c r="B45" s="236" t="s">
        <v>109</v>
      </c>
      <c r="C45" s="235">
        <v>141443139.59999999</v>
      </c>
    </row>
    <row r="46" spans="1:3" s="211" customFormat="1">
      <c r="A46" s="247">
        <v>39</v>
      </c>
      <c r="B46" s="236" t="s">
        <v>108</v>
      </c>
      <c r="C46" s="235">
        <v>0</v>
      </c>
    </row>
    <row r="47" spans="1:3" s="211" customFormat="1">
      <c r="A47" s="247">
        <v>40</v>
      </c>
      <c r="B47" s="236" t="s">
        <v>107</v>
      </c>
      <c r="C47" s="235">
        <v>0</v>
      </c>
    </row>
    <row r="48" spans="1:3" s="211" customFormat="1">
      <c r="A48" s="247">
        <v>41</v>
      </c>
      <c r="B48" s="251" t="s">
        <v>106</v>
      </c>
      <c r="C48" s="238">
        <f>SUM(C49:C52)</f>
        <v>0</v>
      </c>
    </row>
    <row r="49" spans="1:3" s="211" customFormat="1">
      <c r="A49" s="247">
        <v>42</v>
      </c>
      <c r="B49" s="241" t="s">
        <v>105</v>
      </c>
      <c r="C49" s="235">
        <v>0</v>
      </c>
    </row>
    <row r="50" spans="1:3" s="211" customFormat="1">
      <c r="A50" s="247">
        <v>43</v>
      </c>
      <c r="B50" s="242" t="s">
        <v>104</v>
      </c>
      <c r="C50" s="235">
        <v>0</v>
      </c>
    </row>
    <row r="51" spans="1:3" s="211" customFormat="1" ht="31.5">
      <c r="A51" s="247">
        <v>44</v>
      </c>
      <c r="B51" s="241" t="s">
        <v>103</v>
      </c>
      <c r="C51" s="235">
        <v>0</v>
      </c>
    </row>
    <row r="52" spans="1:3" s="211" customFormat="1" ht="31.5">
      <c r="A52" s="247">
        <v>45</v>
      </c>
      <c r="B52" s="241" t="s">
        <v>102</v>
      </c>
      <c r="C52" s="235">
        <v>0</v>
      </c>
    </row>
    <row r="53" spans="1:3" s="211" customFormat="1" ht="16.5" thickBot="1">
      <c r="A53" s="247">
        <v>46</v>
      </c>
      <c r="B53" s="252" t="s">
        <v>101</v>
      </c>
      <c r="C53" s="253">
        <f>C44-C48</f>
        <v>141443139.59999999</v>
      </c>
    </row>
    <row r="56" spans="1:3">
      <c r="B56" s="149" t="s">
        <v>7</v>
      </c>
    </row>
  </sheetData>
  <dataValidations count="1">
    <dataValidation operator="lessThanOrEqual" allowBlank="1" showInputMessage="1" showErrorMessage="1" errorTitle="Should be negative number" error="Should be whole negative number or 0" sqref="C29:C32 C36 C42:C44 C48 C53"/>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80" zoomScaleNormal="80" workbookViewId="0">
      <selection activeCell="B2" sqref="B2"/>
    </sheetView>
  </sheetViews>
  <sheetFormatPr defaultColWidth="9.140625" defaultRowHeight="15.75"/>
  <cols>
    <col min="1" max="1" width="9.42578125" style="149" bestFit="1" customWidth="1"/>
    <col min="2" max="2" width="59" style="149" customWidth="1"/>
    <col min="3" max="3" width="16.7109375" style="149" bestFit="1" customWidth="1"/>
    <col min="4" max="4" width="17.85546875" style="149" bestFit="1" customWidth="1"/>
    <col min="5" max="16384" width="9.140625" style="149"/>
  </cols>
  <sheetData>
    <row r="1" spans="1:4">
      <c r="A1" s="146" t="s">
        <v>30</v>
      </c>
      <c r="B1" s="147" t="str">
        <f>'1. key ratios '!$B$1</f>
        <v>JSC "BASISBANK"</v>
      </c>
    </row>
    <row r="2" spans="1:4" s="173" customFormat="1" ht="15.75" customHeight="1">
      <c r="A2" s="173" t="s">
        <v>31</v>
      </c>
      <c r="B2" s="150">
        <f>'1. key ratios '!$B$2</f>
        <v>45565</v>
      </c>
    </row>
    <row r="3" spans="1:4" s="173" customFormat="1" ht="15.75" customHeight="1"/>
    <row r="4" spans="1:4" ht="16.5" thickBot="1">
      <c r="A4" s="172" t="s">
        <v>282</v>
      </c>
      <c r="B4" s="254" t="s">
        <v>283</v>
      </c>
    </row>
    <row r="5" spans="1:4" s="259" customFormat="1" ht="12.75" customHeight="1">
      <c r="A5" s="255"/>
      <c r="B5" s="256" t="s">
        <v>286</v>
      </c>
      <c r="C5" s="257" t="s">
        <v>284</v>
      </c>
      <c r="D5" s="258" t="s">
        <v>285</v>
      </c>
    </row>
    <row r="6" spans="1:4" s="263" customFormat="1">
      <c r="A6" s="260">
        <v>1</v>
      </c>
      <c r="B6" s="261" t="s">
        <v>287</v>
      </c>
      <c r="C6" s="261"/>
      <c r="D6" s="262"/>
    </row>
    <row r="7" spans="1:4" s="263" customFormat="1">
      <c r="A7" s="264" t="s">
        <v>273</v>
      </c>
      <c r="B7" s="265" t="s">
        <v>288</v>
      </c>
      <c r="C7" s="266">
        <v>4.4999999999999998E-2</v>
      </c>
      <c r="D7" s="278">
        <f>C7*'5. RWA '!$C$13</f>
        <v>154160392.11443824</v>
      </c>
    </row>
    <row r="8" spans="1:4" s="263" customFormat="1">
      <c r="A8" s="264" t="s">
        <v>274</v>
      </c>
      <c r="B8" s="265" t="s">
        <v>289</v>
      </c>
      <c r="C8" s="267">
        <v>0.06</v>
      </c>
      <c r="D8" s="278">
        <f>C8*'5. RWA '!$C$13</f>
        <v>205547189.48591766</v>
      </c>
    </row>
    <row r="9" spans="1:4" s="263" customFormat="1">
      <c r="A9" s="264" t="s">
        <v>275</v>
      </c>
      <c r="B9" s="265" t="s">
        <v>290</v>
      </c>
      <c r="C9" s="267">
        <v>0.08</v>
      </c>
      <c r="D9" s="278">
        <f>C9*'5. RWA '!$C$13</f>
        <v>274062919.3145569</v>
      </c>
    </row>
    <row r="10" spans="1:4" s="263" customFormat="1">
      <c r="A10" s="260" t="s">
        <v>276</v>
      </c>
      <c r="B10" s="261" t="s">
        <v>291</v>
      </c>
      <c r="C10" s="268"/>
      <c r="D10" s="279"/>
    </row>
    <row r="11" spans="1:4" s="263" customFormat="1">
      <c r="A11" s="264" t="s">
        <v>277</v>
      </c>
      <c r="B11" s="265" t="s">
        <v>353</v>
      </c>
      <c r="C11" s="267">
        <v>2.5000000000000001E-2</v>
      </c>
      <c r="D11" s="278">
        <f>C11*'5. RWA '!$C$13</f>
        <v>85644662.285799026</v>
      </c>
    </row>
    <row r="12" spans="1:4" s="263" customFormat="1">
      <c r="A12" s="264" t="s">
        <v>278</v>
      </c>
      <c r="B12" s="265" t="s">
        <v>292</v>
      </c>
      <c r="C12" s="267">
        <v>2.5000000000000001E-3</v>
      </c>
      <c r="D12" s="278">
        <f>C12*'5. RWA '!$C$13</f>
        <v>8564466.228579903</v>
      </c>
    </row>
    <row r="13" spans="1:4" s="263" customFormat="1">
      <c r="A13" s="264" t="s">
        <v>279</v>
      </c>
      <c r="B13" s="265" t="s">
        <v>293</v>
      </c>
      <c r="C13" s="267"/>
      <c r="D13" s="278">
        <f>C13*'5. RWA '!$C$13</f>
        <v>0</v>
      </c>
    </row>
    <row r="14" spans="1:4" s="263" customFormat="1">
      <c r="A14" s="260" t="s">
        <v>280</v>
      </c>
      <c r="B14" s="261" t="s">
        <v>351</v>
      </c>
      <c r="C14" s="269"/>
      <c r="D14" s="279"/>
    </row>
    <row r="15" spans="1:4" s="263" customFormat="1">
      <c r="A15" s="264">
        <v>3.1</v>
      </c>
      <c r="B15" s="265" t="s">
        <v>298</v>
      </c>
      <c r="C15" s="267">
        <v>4.76456157028122E-2</v>
      </c>
      <c r="D15" s="278">
        <f>C15*'5. RWA '!$C$13</f>
        <v>163223706.65065256</v>
      </c>
    </row>
    <row r="16" spans="1:4" s="263" customFormat="1">
      <c r="A16" s="264">
        <v>3.2</v>
      </c>
      <c r="B16" s="265" t="s">
        <v>299</v>
      </c>
      <c r="C16" s="267">
        <v>5.6120714532459627E-2</v>
      </c>
      <c r="D16" s="278">
        <f>C16*'5. RWA '!$C$13</f>
        <v>192257585.73480955</v>
      </c>
    </row>
    <row r="17" spans="1:6" s="263" customFormat="1">
      <c r="A17" s="264">
        <v>3.3</v>
      </c>
      <c r="B17" s="265" t="s">
        <v>300</v>
      </c>
      <c r="C17" s="267">
        <v>6.7272160360943078E-2</v>
      </c>
      <c r="D17" s="278">
        <f>C17*'5. RWA '!$C$13</f>
        <v>230460058.21396345</v>
      </c>
    </row>
    <row r="18" spans="1:6" s="259" customFormat="1" ht="12.75" customHeight="1">
      <c r="A18" s="270"/>
      <c r="B18" s="271" t="s">
        <v>350</v>
      </c>
      <c r="C18" s="272" t="s">
        <v>284</v>
      </c>
      <c r="D18" s="280" t="s">
        <v>285</v>
      </c>
    </row>
    <row r="19" spans="1:6" s="263" customFormat="1">
      <c r="A19" s="273">
        <v>4</v>
      </c>
      <c r="B19" s="265" t="s">
        <v>294</v>
      </c>
      <c r="C19" s="267">
        <f>C7+C11+C12+C13+C15</f>
        <v>0.12014561570281221</v>
      </c>
      <c r="D19" s="278">
        <f>C19*'5. RWA '!$C$13</f>
        <v>411593227.27946979</v>
      </c>
    </row>
    <row r="20" spans="1:6" s="263" customFormat="1">
      <c r="A20" s="273">
        <v>5</v>
      </c>
      <c r="B20" s="265" t="s">
        <v>91</v>
      </c>
      <c r="C20" s="267">
        <f>C8+C11+C12+C13+C16</f>
        <v>0.14362071453245961</v>
      </c>
      <c r="D20" s="278">
        <f>C20*'5. RWA '!$C$13</f>
        <v>492013903.73510611</v>
      </c>
    </row>
    <row r="21" spans="1:6" s="263" customFormat="1" ht="16.5" thickBot="1">
      <c r="A21" s="274" t="s">
        <v>281</v>
      </c>
      <c r="B21" s="275" t="s">
        <v>295</v>
      </c>
      <c r="C21" s="276">
        <f>C9+C11+C12+C13+C17</f>
        <v>0.17477216036094309</v>
      </c>
      <c r="D21" s="281">
        <f>C21*'5. RWA '!$C$13</f>
        <v>598732106.04289925</v>
      </c>
    </row>
    <row r="22" spans="1:6">
      <c r="F22" s="172"/>
    </row>
    <row r="23" spans="1:6">
      <c r="B23" s="277"/>
    </row>
  </sheetData>
  <conditionalFormatting sqref="C21">
    <cfRule type="cellIs" dxfId="21"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69"/>
  <sheetViews>
    <sheetView zoomScale="80" zoomScaleNormal="80" workbookViewId="0">
      <pane xSplit="1" ySplit="5" topLeftCell="B6" activePane="bottomRight" state="frozen"/>
      <selection activeCell="H23" sqref="H23:H24"/>
      <selection pane="topRight" activeCell="H23" sqref="H23:H24"/>
      <selection pane="bottomLeft" activeCell="H23" sqref="H23:H24"/>
      <selection pane="bottomRight" activeCell="B2" sqref="B2"/>
    </sheetView>
  </sheetViews>
  <sheetFormatPr defaultColWidth="9.140625" defaultRowHeight="15.75"/>
  <cols>
    <col min="1" max="1" width="10.7109375" style="149" customWidth="1"/>
    <col min="2" max="2" width="91.85546875" style="149" customWidth="1"/>
    <col min="3" max="3" width="34.140625" style="149" customWidth="1"/>
    <col min="4" max="4" width="32.28515625" style="149" customWidth="1"/>
    <col min="5" max="5" width="9.42578125" style="149" customWidth="1"/>
    <col min="6" max="16384" width="9.140625" style="149"/>
  </cols>
  <sheetData>
    <row r="1" spans="1:5">
      <c r="A1" s="146" t="s">
        <v>30</v>
      </c>
      <c r="B1" s="147" t="str">
        <f>'1. key ratios '!$B$1</f>
        <v>JSC "BASISBANK"</v>
      </c>
    </row>
    <row r="2" spans="1:5" s="173" customFormat="1" ht="15.75" customHeight="1">
      <c r="A2" s="146" t="s">
        <v>31</v>
      </c>
      <c r="B2" s="150">
        <f>'1. key ratios '!$B$2</f>
        <v>45565</v>
      </c>
    </row>
    <row r="3" spans="1:5" s="173" customFormat="1" ht="15.75" customHeight="1">
      <c r="A3" s="282"/>
    </row>
    <row r="4" spans="1:5" s="173" customFormat="1" ht="15.75" customHeight="1" thickBot="1">
      <c r="A4" s="173" t="s">
        <v>47</v>
      </c>
      <c r="B4" s="283" t="s">
        <v>179</v>
      </c>
      <c r="D4" s="284" t="s">
        <v>35</v>
      </c>
    </row>
    <row r="5" spans="1:5" ht="65.25" customHeight="1">
      <c r="A5" s="285" t="s">
        <v>6</v>
      </c>
      <c r="B5" s="286" t="s">
        <v>219</v>
      </c>
      <c r="C5" s="320" t="s">
        <v>656</v>
      </c>
      <c r="D5" s="321" t="s">
        <v>49</v>
      </c>
    </row>
    <row r="6" spans="1:5">
      <c r="A6" s="618">
        <v>1</v>
      </c>
      <c r="B6" s="619" t="s">
        <v>557</v>
      </c>
      <c r="C6" s="327">
        <f>SUM(C7:C9)</f>
        <v>454079294.93529999</v>
      </c>
      <c r="D6" s="287"/>
      <c r="E6" s="288"/>
    </row>
    <row r="7" spans="1:5">
      <c r="A7" s="618">
        <v>1.1000000000000001</v>
      </c>
      <c r="B7" s="305" t="s">
        <v>558</v>
      </c>
      <c r="C7" s="289">
        <v>62346042.919600002</v>
      </c>
      <c r="D7" s="290"/>
      <c r="E7" s="288"/>
    </row>
    <row r="8" spans="1:5">
      <c r="A8" s="618">
        <v>1.2</v>
      </c>
      <c r="B8" s="305" t="s">
        <v>559</v>
      </c>
      <c r="C8" s="289">
        <v>242753744.4716</v>
      </c>
      <c r="D8" s="290"/>
      <c r="E8" s="288"/>
    </row>
    <row r="9" spans="1:5">
      <c r="A9" s="618">
        <v>1.3</v>
      </c>
      <c r="B9" s="305" t="s">
        <v>560</v>
      </c>
      <c r="C9" s="289">
        <v>148979507.54410002</v>
      </c>
      <c r="D9" s="291"/>
      <c r="E9" s="288"/>
    </row>
    <row r="10" spans="1:5">
      <c r="A10" s="618">
        <v>2</v>
      </c>
      <c r="B10" s="187" t="s">
        <v>561</v>
      </c>
      <c r="C10" s="323">
        <v>9000</v>
      </c>
      <c r="D10" s="291"/>
      <c r="E10" s="288"/>
    </row>
    <row r="11" spans="1:5">
      <c r="A11" s="618">
        <v>2.1</v>
      </c>
      <c r="B11" s="303" t="s">
        <v>562</v>
      </c>
      <c r="C11" s="289">
        <v>9000</v>
      </c>
      <c r="D11" s="292"/>
      <c r="E11" s="293"/>
    </row>
    <row r="12" spans="1:5">
      <c r="A12" s="618">
        <v>3</v>
      </c>
      <c r="B12" s="190" t="s">
        <v>563</v>
      </c>
      <c r="C12" s="289">
        <v>0</v>
      </c>
      <c r="D12" s="292"/>
      <c r="E12" s="293"/>
    </row>
    <row r="13" spans="1:5">
      <c r="A13" s="618">
        <v>4</v>
      </c>
      <c r="B13" s="191" t="s">
        <v>564</v>
      </c>
      <c r="C13" s="289">
        <v>0</v>
      </c>
      <c r="D13" s="292"/>
      <c r="E13" s="293"/>
    </row>
    <row r="14" spans="1:5">
      <c r="A14" s="618">
        <v>5</v>
      </c>
      <c r="B14" s="192" t="s">
        <v>565</v>
      </c>
      <c r="C14" s="326">
        <f>SUM(C15:C17)</f>
        <v>227525180.41999999</v>
      </c>
      <c r="D14" s="292"/>
      <c r="E14" s="293"/>
    </row>
    <row r="15" spans="1:5">
      <c r="A15" s="618">
        <v>5.0999999999999996</v>
      </c>
      <c r="B15" s="193" t="s">
        <v>566</v>
      </c>
      <c r="C15" s="289">
        <v>0</v>
      </c>
      <c r="D15" s="292"/>
      <c r="E15" s="288"/>
    </row>
    <row r="16" spans="1:5">
      <c r="A16" s="618">
        <v>5.2</v>
      </c>
      <c r="B16" s="193" t="s">
        <v>567</v>
      </c>
      <c r="C16" s="289">
        <v>227525180.41999999</v>
      </c>
      <c r="D16" s="291"/>
      <c r="E16" s="288"/>
    </row>
    <row r="17" spans="1:5">
      <c r="A17" s="618">
        <v>5.3</v>
      </c>
      <c r="B17" s="194" t="s">
        <v>568</v>
      </c>
      <c r="C17" s="289">
        <v>0</v>
      </c>
      <c r="D17" s="291"/>
      <c r="E17" s="288"/>
    </row>
    <row r="18" spans="1:5">
      <c r="A18" s="618">
        <v>6</v>
      </c>
      <c r="B18" s="190" t="s">
        <v>569</v>
      </c>
      <c r="C18" s="325">
        <f>SUM(C19:C20)</f>
        <v>2884811156.1540999</v>
      </c>
      <c r="D18" s="291"/>
      <c r="E18" s="288"/>
    </row>
    <row r="19" spans="1:5">
      <c r="A19" s="618">
        <v>6.1</v>
      </c>
      <c r="B19" s="193" t="s">
        <v>567</v>
      </c>
      <c r="C19" s="289">
        <v>137365839.7441</v>
      </c>
      <c r="D19" s="291"/>
      <c r="E19" s="288"/>
    </row>
    <row r="20" spans="1:5">
      <c r="A20" s="618">
        <v>6.2</v>
      </c>
      <c r="B20" s="194" t="s">
        <v>568</v>
      </c>
      <c r="C20" s="289">
        <v>2747445316.4099998</v>
      </c>
      <c r="D20" s="291"/>
      <c r="E20" s="288"/>
    </row>
    <row r="21" spans="1:5">
      <c r="A21" s="618">
        <v>7</v>
      </c>
      <c r="B21" s="187" t="s">
        <v>570</v>
      </c>
      <c r="C21" s="289">
        <v>27859354.66</v>
      </c>
      <c r="D21" s="298" t="s">
        <v>737</v>
      </c>
      <c r="E21" s="288"/>
    </row>
    <row r="22" spans="1:5">
      <c r="A22" s="618">
        <v>8</v>
      </c>
      <c r="B22" s="195" t="s">
        <v>571</v>
      </c>
      <c r="C22" s="289">
        <v>727146.0484711004</v>
      </c>
      <c r="D22" s="291"/>
      <c r="E22" s="288"/>
    </row>
    <row r="23" spans="1:5">
      <c r="A23" s="618">
        <v>9</v>
      </c>
      <c r="B23" s="191" t="s">
        <v>572</v>
      </c>
      <c r="C23" s="325">
        <f>SUM(C24:C25)</f>
        <v>110169754.81</v>
      </c>
      <c r="D23" s="294"/>
      <c r="E23" s="288"/>
    </row>
    <row r="24" spans="1:5">
      <c r="A24" s="618">
        <v>9.1</v>
      </c>
      <c r="B24" s="193" t="s">
        <v>573</v>
      </c>
      <c r="C24" s="289">
        <v>110169754.81</v>
      </c>
      <c r="D24" s="295"/>
      <c r="E24" s="288"/>
    </row>
    <row r="25" spans="1:5">
      <c r="A25" s="618">
        <v>9.1999999999999993</v>
      </c>
      <c r="B25" s="193" t="s">
        <v>574</v>
      </c>
      <c r="C25" s="289">
        <v>0</v>
      </c>
      <c r="D25" s="296"/>
      <c r="E25" s="297"/>
    </row>
    <row r="26" spans="1:5">
      <c r="A26" s="618">
        <v>10</v>
      </c>
      <c r="B26" s="191" t="s">
        <v>575</v>
      </c>
      <c r="C26" s="324">
        <f>SUM(C27:C28)</f>
        <v>13649645.699999999</v>
      </c>
      <c r="D26" s="298" t="s">
        <v>695</v>
      </c>
      <c r="E26" s="288"/>
    </row>
    <row r="27" spans="1:5">
      <c r="A27" s="618">
        <v>10.1</v>
      </c>
      <c r="B27" s="193" t="s">
        <v>576</v>
      </c>
      <c r="C27" s="289">
        <v>0</v>
      </c>
      <c r="D27" s="290"/>
      <c r="E27" s="288"/>
    </row>
    <row r="28" spans="1:5">
      <c r="A28" s="618">
        <v>10.199999999999999</v>
      </c>
      <c r="B28" s="193" t="s">
        <v>577</v>
      </c>
      <c r="C28" s="289">
        <v>13649645.699999999</v>
      </c>
      <c r="D28" s="290"/>
      <c r="E28" s="288"/>
    </row>
    <row r="29" spans="1:5">
      <c r="A29" s="618">
        <v>11</v>
      </c>
      <c r="B29" s="191" t="s">
        <v>578</v>
      </c>
      <c r="C29" s="323">
        <f>SUM(C30:C31)</f>
        <v>7457443.8700000001</v>
      </c>
      <c r="D29" s="290"/>
      <c r="E29" s="288"/>
    </row>
    <row r="30" spans="1:5">
      <c r="A30" s="618">
        <v>11.1</v>
      </c>
      <c r="B30" s="193" t="s">
        <v>579</v>
      </c>
      <c r="C30" s="289">
        <v>7457443.8700000001</v>
      </c>
      <c r="D30" s="290"/>
      <c r="E30" s="288"/>
    </row>
    <row r="31" spans="1:5">
      <c r="A31" s="618">
        <v>11.2</v>
      </c>
      <c r="B31" s="193" t="s">
        <v>580</v>
      </c>
      <c r="C31" s="289">
        <v>0</v>
      </c>
      <c r="D31" s="290"/>
      <c r="E31" s="288"/>
    </row>
    <row r="32" spans="1:5">
      <c r="A32" s="618">
        <v>13</v>
      </c>
      <c r="B32" s="191" t="s">
        <v>581</v>
      </c>
      <c r="C32" s="323">
        <v>37126654.590000004</v>
      </c>
      <c r="D32" s="290"/>
      <c r="E32" s="288"/>
    </row>
    <row r="33" spans="1:5">
      <c r="A33" s="618">
        <v>13.1</v>
      </c>
      <c r="B33" s="620" t="s">
        <v>582</v>
      </c>
      <c r="C33" s="289">
        <v>22942215.7049</v>
      </c>
      <c r="D33" s="290"/>
      <c r="E33" s="288"/>
    </row>
    <row r="34" spans="1:5">
      <c r="A34" s="618">
        <v>13.2</v>
      </c>
      <c r="B34" s="620" t="s">
        <v>583</v>
      </c>
      <c r="C34" s="289">
        <v>0</v>
      </c>
      <c r="D34" s="299"/>
      <c r="E34" s="288"/>
    </row>
    <row r="35" spans="1:5">
      <c r="A35" s="618">
        <v>14</v>
      </c>
      <c r="B35" s="318" t="s">
        <v>584</v>
      </c>
      <c r="C35" s="322">
        <f>SUM(C6,C10,C12,C13,C14,C18,C21,C22,C23,C26,C29,C32)</f>
        <v>3763414631.1878705</v>
      </c>
      <c r="D35" s="299"/>
      <c r="E35" s="288"/>
    </row>
    <row r="36" spans="1:5">
      <c r="A36" s="618"/>
      <c r="B36" s="314" t="s">
        <v>585</v>
      </c>
      <c r="C36" s="300"/>
      <c r="D36" s="301"/>
      <c r="E36" s="288"/>
    </row>
    <row r="37" spans="1:5">
      <c r="A37" s="618">
        <v>15</v>
      </c>
      <c r="B37" s="302" t="s">
        <v>586</v>
      </c>
      <c r="C37" s="289">
        <v>0</v>
      </c>
      <c r="D37" s="296"/>
      <c r="E37" s="297"/>
    </row>
    <row r="38" spans="1:5">
      <c r="A38" s="618">
        <v>15.1</v>
      </c>
      <c r="B38" s="303" t="s">
        <v>562</v>
      </c>
      <c r="C38" s="289">
        <v>0</v>
      </c>
      <c r="D38" s="290"/>
      <c r="E38" s="288"/>
    </row>
    <row r="39" spans="1:5">
      <c r="A39" s="618">
        <v>16</v>
      </c>
      <c r="B39" s="187" t="s">
        <v>587</v>
      </c>
      <c r="C39" s="289">
        <v>0</v>
      </c>
      <c r="D39" s="621"/>
      <c r="E39" s="288"/>
    </row>
    <row r="40" spans="1:5">
      <c r="A40" s="618">
        <v>17</v>
      </c>
      <c r="B40" s="187" t="s">
        <v>588</v>
      </c>
      <c r="C40" s="323">
        <f>SUM(C41:C44)</f>
        <v>2982576735.2368999</v>
      </c>
      <c r="D40" s="290"/>
      <c r="E40" s="288"/>
    </row>
    <row r="41" spans="1:5">
      <c r="A41" s="618">
        <v>17.100000000000001</v>
      </c>
      <c r="B41" s="304" t="s">
        <v>589</v>
      </c>
      <c r="C41" s="289">
        <v>2362345762.1601</v>
      </c>
      <c r="D41" s="290"/>
      <c r="E41" s="288"/>
    </row>
    <row r="42" spans="1:5">
      <c r="A42" s="618">
        <v>17.2</v>
      </c>
      <c r="B42" s="305" t="s">
        <v>590</v>
      </c>
      <c r="C42" s="289">
        <v>550875590.04680002</v>
      </c>
      <c r="D42" s="290"/>
      <c r="E42" s="288"/>
    </row>
    <row r="43" spans="1:5">
      <c r="A43" s="618">
        <v>17.3</v>
      </c>
      <c r="B43" s="306" t="s">
        <v>591</v>
      </c>
      <c r="C43" s="289">
        <v>55159070.329999998</v>
      </c>
      <c r="D43" s="299"/>
      <c r="E43" s="288"/>
    </row>
    <row r="44" spans="1:5">
      <c r="A44" s="618">
        <v>17.399999999999999</v>
      </c>
      <c r="B44" s="307" t="s">
        <v>592</v>
      </c>
      <c r="C44" s="289">
        <v>14196312.699999999</v>
      </c>
      <c r="D44" s="622"/>
      <c r="E44" s="288"/>
    </row>
    <row r="45" spans="1:5">
      <c r="A45" s="618">
        <v>18</v>
      </c>
      <c r="B45" s="308" t="s">
        <v>593</v>
      </c>
      <c r="C45" s="289">
        <v>1977805.5699999998</v>
      </c>
      <c r="D45" s="623"/>
      <c r="E45" s="297"/>
    </row>
    <row r="46" spans="1:5">
      <c r="A46" s="618">
        <v>19</v>
      </c>
      <c r="B46" s="308" t="s">
        <v>594</v>
      </c>
      <c r="C46" s="328">
        <f>SUM(C47:C48)</f>
        <v>3678272.87</v>
      </c>
      <c r="D46" s="624"/>
    </row>
    <row r="47" spans="1:5">
      <c r="A47" s="618">
        <v>19.100000000000001</v>
      </c>
      <c r="B47" s="310" t="s">
        <v>595</v>
      </c>
      <c r="C47" s="289">
        <v>3498696.37</v>
      </c>
      <c r="D47" s="624"/>
    </row>
    <row r="48" spans="1:5">
      <c r="A48" s="618">
        <v>19.2</v>
      </c>
      <c r="B48" s="310" t="s">
        <v>596</v>
      </c>
      <c r="C48" s="289">
        <v>179576.5</v>
      </c>
      <c r="D48" s="624"/>
    </row>
    <row r="49" spans="1:4">
      <c r="A49" s="618">
        <v>20</v>
      </c>
      <c r="B49" s="311" t="s">
        <v>597</v>
      </c>
      <c r="C49" s="289">
        <v>163674959.42000002</v>
      </c>
      <c r="D49" s="298" t="s">
        <v>738</v>
      </c>
    </row>
    <row r="50" spans="1:4">
      <c r="A50" s="618">
        <v>21</v>
      </c>
      <c r="B50" s="312" t="s">
        <v>598</v>
      </c>
      <c r="C50" s="289">
        <v>31534815.98</v>
      </c>
      <c r="D50" s="624"/>
    </row>
    <row r="51" spans="1:4">
      <c r="A51" s="618">
        <v>21.1</v>
      </c>
      <c r="B51" s="305" t="s">
        <v>599</v>
      </c>
      <c r="C51" s="289">
        <v>0</v>
      </c>
      <c r="D51" s="624"/>
    </row>
    <row r="52" spans="1:4">
      <c r="A52" s="618">
        <v>22</v>
      </c>
      <c r="B52" s="313" t="s">
        <v>600</v>
      </c>
      <c r="C52" s="328">
        <f>SUM(C37,C39,C40,C45,C46,C49,C50)</f>
        <v>3183442589.0769</v>
      </c>
      <c r="D52" s="624"/>
    </row>
    <row r="53" spans="1:4">
      <c r="A53" s="618"/>
      <c r="B53" s="314" t="s">
        <v>601</v>
      </c>
      <c r="C53" s="309"/>
      <c r="D53" s="624"/>
    </row>
    <row r="54" spans="1:4">
      <c r="A54" s="618">
        <v>23</v>
      </c>
      <c r="B54" s="311" t="s">
        <v>602</v>
      </c>
      <c r="C54" s="289">
        <v>18212575</v>
      </c>
      <c r="D54" s="298" t="s">
        <v>739</v>
      </c>
    </row>
    <row r="55" spans="1:4">
      <c r="A55" s="618">
        <v>24</v>
      </c>
      <c r="B55" s="311" t="s">
        <v>603</v>
      </c>
      <c r="C55" s="289">
        <v>0</v>
      </c>
      <c r="D55" s="624"/>
    </row>
    <row r="56" spans="1:4">
      <c r="A56" s="618">
        <v>25</v>
      </c>
      <c r="B56" s="308" t="s">
        <v>604</v>
      </c>
      <c r="C56" s="289">
        <v>130405755.95</v>
      </c>
      <c r="D56" s="298" t="s">
        <v>740</v>
      </c>
    </row>
    <row r="57" spans="1:4">
      <c r="A57" s="618">
        <v>26</v>
      </c>
      <c r="B57" s="308" t="s">
        <v>605</v>
      </c>
      <c r="C57" s="289">
        <v>0</v>
      </c>
      <c r="D57" s="624"/>
    </row>
    <row r="58" spans="1:4">
      <c r="A58" s="618">
        <v>27</v>
      </c>
      <c r="B58" s="308" t="s">
        <v>606</v>
      </c>
      <c r="C58" s="328">
        <f>SUM(C59:C60)</f>
        <v>0</v>
      </c>
      <c r="D58" s="624"/>
    </row>
    <row r="59" spans="1:4">
      <c r="A59" s="618">
        <v>27.1</v>
      </c>
      <c r="B59" s="307" t="s">
        <v>607</v>
      </c>
      <c r="C59" s="289">
        <v>0</v>
      </c>
      <c r="D59" s="624"/>
    </row>
    <row r="60" spans="1:4">
      <c r="A60" s="618">
        <v>27.2</v>
      </c>
      <c r="B60" s="307" t="s">
        <v>608</v>
      </c>
      <c r="C60" s="289">
        <v>0</v>
      </c>
      <c r="D60" s="624"/>
    </row>
    <row r="61" spans="1:4">
      <c r="A61" s="618">
        <v>28</v>
      </c>
      <c r="B61" s="315" t="s">
        <v>609</v>
      </c>
      <c r="C61" s="289">
        <v>0</v>
      </c>
      <c r="D61" s="624"/>
    </row>
    <row r="62" spans="1:4">
      <c r="A62" s="618">
        <v>29</v>
      </c>
      <c r="B62" s="308" t="s">
        <v>610</v>
      </c>
      <c r="C62" s="329">
        <f>SUM(C63:C65)</f>
        <v>12353034.17</v>
      </c>
      <c r="D62" s="298" t="s">
        <v>741</v>
      </c>
    </row>
    <row r="63" spans="1:4">
      <c r="A63" s="618">
        <v>29.1</v>
      </c>
      <c r="B63" s="316" t="s">
        <v>611</v>
      </c>
      <c r="C63" s="330">
        <v>12353034.17</v>
      </c>
      <c r="D63" s="624"/>
    </row>
    <row r="64" spans="1:4" ht="31.5">
      <c r="A64" s="618">
        <v>29.2</v>
      </c>
      <c r="B64" s="317" t="s">
        <v>612</v>
      </c>
      <c r="C64" s="330">
        <v>0</v>
      </c>
      <c r="D64" s="624"/>
    </row>
    <row r="65" spans="1:4" ht="31.5">
      <c r="A65" s="618">
        <v>29.3</v>
      </c>
      <c r="B65" s="317" t="s">
        <v>613</v>
      </c>
      <c r="C65" s="330">
        <v>0</v>
      </c>
      <c r="D65" s="624"/>
    </row>
    <row r="66" spans="1:4">
      <c r="A66" s="618">
        <v>30</v>
      </c>
      <c r="B66" s="318" t="s">
        <v>614</v>
      </c>
      <c r="C66" s="330">
        <v>419000677.69</v>
      </c>
      <c r="D66" s="298" t="s">
        <v>742</v>
      </c>
    </row>
    <row r="67" spans="1:4">
      <c r="A67" s="618">
        <v>31</v>
      </c>
      <c r="B67" s="319" t="s">
        <v>615</v>
      </c>
      <c r="C67" s="329">
        <f>SUM(C54,C55,C56,C57,C58,C61,C62,C66)</f>
        <v>579972042.80999994</v>
      </c>
      <c r="D67" s="624"/>
    </row>
    <row r="68" spans="1:4" ht="16.5" thickBot="1">
      <c r="A68" s="625">
        <v>32</v>
      </c>
      <c r="B68" s="626" t="s">
        <v>616</v>
      </c>
      <c r="C68" s="627">
        <f>SUM(C52,C67)</f>
        <v>3763414631.8868999</v>
      </c>
      <c r="D68" s="628"/>
    </row>
    <row r="69" spans="1:4">
      <c r="C69" s="331"/>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zoomScale="80" zoomScaleNormal="80" workbookViewId="0">
      <pane xSplit="1" ySplit="4" topLeftCell="D5" activePane="bottomRight" state="frozen"/>
      <selection activeCell="H23" sqref="H23:H24"/>
      <selection pane="topRight" activeCell="H23" sqref="H23:H24"/>
      <selection pane="bottomLeft" activeCell="H23" sqref="H23:H24"/>
      <selection pane="bottomRight" activeCell="M28" sqref="M28"/>
    </sheetView>
  </sheetViews>
  <sheetFormatPr defaultColWidth="9.140625" defaultRowHeight="15.75"/>
  <cols>
    <col min="1" max="1" width="10.5703125" style="149" bestFit="1" customWidth="1"/>
    <col min="2" max="2" width="69.5703125" style="149" customWidth="1"/>
    <col min="3" max="6" width="15.85546875" style="149" customWidth="1"/>
    <col min="7" max="14" width="17.85546875" style="149" customWidth="1"/>
    <col min="15" max="15" width="18.7109375" style="149" customWidth="1"/>
    <col min="16" max="16" width="16.7109375" style="149" customWidth="1"/>
    <col min="17" max="17" width="14.7109375" style="149" customWidth="1"/>
    <col min="18" max="18" width="13" style="149" bestFit="1" customWidth="1"/>
    <col min="19" max="19" width="20.5703125" style="149" customWidth="1"/>
    <col min="20" max="16384" width="9.140625" style="149"/>
  </cols>
  <sheetData>
    <row r="1" spans="1:21">
      <c r="A1" s="146" t="s">
        <v>30</v>
      </c>
      <c r="B1" s="147" t="str">
        <f>'1. key ratios '!$B$1</f>
        <v>JSC "BASISBANK"</v>
      </c>
    </row>
    <row r="2" spans="1:21">
      <c r="A2" s="146" t="s">
        <v>31</v>
      </c>
      <c r="B2" s="150">
        <f>'1. key ratios '!$B$2</f>
        <v>45565</v>
      </c>
    </row>
    <row r="4" spans="1:21" ht="48" thickBot="1">
      <c r="A4" s="149" t="s">
        <v>147</v>
      </c>
      <c r="B4" s="332" t="s">
        <v>252</v>
      </c>
    </row>
    <row r="5" spans="1:21">
      <c r="A5" s="522"/>
      <c r="B5" s="523"/>
      <c r="C5" s="524" t="s">
        <v>0</v>
      </c>
      <c r="D5" s="524" t="s">
        <v>1</v>
      </c>
      <c r="E5" s="524" t="s">
        <v>2</v>
      </c>
      <c r="F5" s="524" t="s">
        <v>3</v>
      </c>
      <c r="G5" s="524" t="s">
        <v>4</v>
      </c>
      <c r="H5" s="524" t="s">
        <v>5</v>
      </c>
      <c r="I5" s="524" t="s">
        <v>8</v>
      </c>
      <c r="J5" s="524" t="s">
        <v>9</v>
      </c>
      <c r="K5" s="524" t="s">
        <v>10</v>
      </c>
      <c r="L5" s="524" t="s">
        <v>11</v>
      </c>
      <c r="M5" s="524" t="s">
        <v>12</v>
      </c>
      <c r="N5" s="524" t="s">
        <v>13</v>
      </c>
      <c r="O5" s="524" t="s">
        <v>236</v>
      </c>
      <c r="P5" s="524" t="s">
        <v>237</v>
      </c>
      <c r="Q5" s="524" t="s">
        <v>238</v>
      </c>
      <c r="R5" s="525" t="s">
        <v>239</v>
      </c>
      <c r="S5" s="526" t="s">
        <v>240</v>
      </c>
    </row>
    <row r="6" spans="1:21" ht="99" customHeight="1">
      <c r="A6" s="527"/>
      <c r="B6" s="720" t="s">
        <v>241</v>
      </c>
      <c r="C6" s="716">
        <v>0</v>
      </c>
      <c r="D6" s="717"/>
      <c r="E6" s="716">
        <v>0.2</v>
      </c>
      <c r="F6" s="717"/>
      <c r="G6" s="716">
        <v>0.35</v>
      </c>
      <c r="H6" s="717"/>
      <c r="I6" s="716">
        <v>0.5</v>
      </c>
      <c r="J6" s="717"/>
      <c r="K6" s="716">
        <v>0.75</v>
      </c>
      <c r="L6" s="717"/>
      <c r="M6" s="716">
        <v>1</v>
      </c>
      <c r="N6" s="717"/>
      <c r="O6" s="716">
        <v>1.5</v>
      </c>
      <c r="P6" s="717"/>
      <c r="Q6" s="716">
        <v>2.5</v>
      </c>
      <c r="R6" s="717"/>
      <c r="S6" s="718" t="s">
        <v>146</v>
      </c>
    </row>
    <row r="7" spans="1:21" ht="72.75" customHeight="1">
      <c r="A7" s="527"/>
      <c r="B7" s="701"/>
      <c r="C7" s="528" t="s">
        <v>149</v>
      </c>
      <c r="D7" s="528" t="s">
        <v>148</v>
      </c>
      <c r="E7" s="528" t="s">
        <v>149</v>
      </c>
      <c r="F7" s="528" t="s">
        <v>148</v>
      </c>
      <c r="G7" s="528" t="s">
        <v>149</v>
      </c>
      <c r="H7" s="528" t="s">
        <v>148</v>
      </c>
      <c r="I7" s="528" t="s">
        <v>149</v>
      </c>
      <c r="J7" s="528" t="s">
        <v>148</v>
      </c>
      <c r="K7" s="528" t="s">
        <v>149</v>
      </c>
      <c r="L7" s="528" t="s">
        <v>148</v>
      </c>
      <c r="M7" s="528" t="s">
        <v>149</v>
      </c>
      <c r="N7" s="528" t="s">
        <v>148</v>
      </c>
      <c r="O7" s="528" t="s">
        <v>149</v>
      </c>
      <c r="P7" s="528" t="s">
        <v>148</v>
      </c>
      <c r="Q7" s="528" t="s">
        <v>149</v>
      </c>
      <c r="R7" s="528" t="s">
        <v>148</v>
      </c>
      <c r="S7" s="719"/>
    </row>
    <row r="8" spans="1:21" s="208" customFormat="1">
      <c r="A8" s="333">
        <v>1</v>
      </c>
      <c r="B8" s="334" t="s">
        <v>51</v>
      </c>
      <c r="C8" s="340">
        <v>341849345.49809998</v>
      </c>
      <c r="D8" s="340">
        <v>0</v>
      </c>
      <c r="E8" s="340">
        <v>0</v>
      </c>
      <c r="F8" s="340">
        <v>0</v>
      </c>
      <c r="G8" s="340">
        <v>0</v>
      </c>
      <c r="H8" s="340">
        <v>0</v>
      </c>
      <c r="I8" s="340">
        <v>0</v>
      </c>
      <c r="J8" s="340">
        <v>0</v>
      </c>
      <c r="K8" s="340">
        <v>0</v>
      </c>
      <c r="L8" s="340">
        <v>0</v>
      </c>
      <c r="M8" s="340">
        <v>205586349.98820001</v>
      </c>
      <c r="N8" s="340">
        <v>0</v>
      </c>
      <c r="O8" s="340">
        <v>0</v>
      </c>
      <c r="P8" s="340">
        <v>0</v>
      </c>
      <c r="Q8" s="340">
        <v>0</v>
      </c>
      <c r="R8" s="340">
        <v>0</v>
      </c>
      <c r="S8" s="335">
        <f>$C$6*SUM(C8:D8)+$E$6*SUM(E8:F8)+$G$6*SUM(G8:H8)+$I$6*SUM(I8:J8)+$K$6*SUM(K8:L8)+$M$6*SUM(M8:N8)+$O$6*SUM(O8:P8)+$Q$6*SUM(Q8:R8)</f>
        <v>205586349.98820001</v>
      </c>
      <c r="U8" s="674"/>
    </row>
    <row r="9" spans="1:21" s="208" customFormat="1" ht="31.5">
      <c r="A9" s="333">
        <v>2</v>
      </c>
      <c r="B9" s="334" t="s">
        <v>52</v>
      </c>
      <c r="C9" s="340">
        <v>0</v>
      </c>
      <c r="D9" s="340">
        <v>0</v>
      </c>
      <c r="E9" s="340">
        <v>0</v>
      </c>
      <c r="F9" s="340">
        <v>0</v>
      </c>
      <c r="G9" s="340">
        <v>0</v>
      </c>
      <c r="H9" s="340">
        <v>0</v>
      </c>
      <c r="I9" s="340">
        <v>0</v>
      </c>
      <c r="J9" s="340">
        <v>0</v>
      </c>
      <c r="K9" s="340">
        <v>0</v>
      </c>
      <c r="L9" s="340">
        <v>0</v>
      </c>
      <c r="M9" s="340">
        <v>0</v>
      </c>
      <c r="N9" s="340">
        <v>0</v>
      </c>
      <c r="O9" s="340">
        <v>0</v>
      </c>
      <c r="P9" s="340">
        <v>0</v>
      </c>
      <c r="Q9" s="340">
        <v>0</v>
      </c>
      <c r="R9" s="340">
        <v>0</v>
      </c>
      <c r="S9" s="335">
        <f t="shared" ref="S9:S21" si="0">$C$6*SUM(C9:D9)+$E$6*SUM(E9:F9)+$G$6*SUM(G9:H9)+$I$6*SUM(I9:J9)+$K$6*SUM(K9:L9)+$M$6*SUM(M9:N9)+$O$6*SUM(O9:P9)+$Q$6*SUM(Q9:R9)</f>
        <v>0</v>
      </c>
      <c r="U9" s="674"/>
    </row>
    <row r="10" spans="1:21" s="208" customFormat="1">
      <c r="A10" s="333">
        <v>3</v>
      </c>
      <c r="B10" s="334" t="s">
        <v>165</v>
      </c>
      <c r="C10" s="340">
        <v>0</v>
      </c>
      <c r="D10" s="340">
        <v>0</v>
      </c>
      <c r="E10" s="340">
        <v>0</v>
      </c>
      <c r="F10" s="340">
        <v>0</v>
      </c>
      <c r="G10" s="340">
        <v>0</v>
      </c>
      <c r="H10" s="340">
        <v>0</v>
      </c>
      <c r="I10" s="340">
        <v>0</v>
      </c>
      <c r="J10" s="340">
        <v>0</v>
      </c>
      <c r="K10" s="340">
        <v>0</v>
      </c>
      <c r="L10" s="340">
        <v>0</v>
      </c>
      <c r="M10" s="340">
        <v>12643821.813199999</v>
      </c>
      <c r="N10" s="340">
        <v>1698871.2007800003</v>
      </c>
      <c r="O10" s="340">
        <v>0</v>
      </c>
      <c r="P10" s="340">
        <v>0</v>
      </c>
      <c r="Q10" s="340">
        <v>0</v>
      </c>
      <c r="R10" s="340">
        <v>0</v>
      </c>
      <c r="S10" s="335">
        <f t="shared" si="0"/>
        <v>14342693.013979999</v>
      </c>
      <c r="U10" s="674"/>
    </row>
    <row r="11" spans="1:21" s="208" customFormat="1">
      <c r="A11" s="333">
        <v>4</v>
      </c>
      <c r="B11" s="334" t="s">
        <v>53</v>
      </c>
      <c r="C11" s="340">
        <v>0</v>
      </c>
      <c r="D11" s="340">
        <v>0</v>
      </c>
      <c r="E11" s="340">
        <v>0</v>
      </c>
      <c r="F11" s="340">
        <v>0</v>
      </c>
      <c r="G11" s="340">
        <v>0</v>
      </c>
      <c r="H11" s="340">
        <v>0</v>
      </c>
      <c r="I11" s="340">
        <v>0</v>
      </c>
      <c r="J11" s="340">
        <v>0</v>
      </c>
      <c r="K11" s="340">
        <v>0</v>
      </c>
      <c r="L11" s="340">
        <v>0</v>
      </c>
      <c r="M11" s="340">
        <v>0</v>
      </c>
      <c r="N11" s="340">
        <v>0</v>
      </c>
      <c r="O11" s="340">
        <v>0</v>
      </c>
      <c r="P11" s="340">
        <v>0</v>
      </c>
      <c r="Q11" s="340">
        <v>0</v>
      </c>
      <c r="R11" s="340">
        <v>0</v>
      </c>
      <c r="S11" s="335">
        <f t="shared" si="0"/>
        <v>0</v>
      </c>
      <c r="U11" s="674"/>
    </row>
    <row r="12" spans="1:21" s="208" customFormat="1">
      <c r="A12" s="333">
        <v>5</v>
      </c>
      <c r="B12" s="334" t="s">
        <v>54</v>
      </c>
      <c r="C12" s="340">
        <v>0</v>
      </c>
      <c r="D12" s="340">
        <v>0</v>
      </c>
      <c r="E12" s="340">
        <v>0</v>
      </c>
      <c r="F12" s="340">
        <v>0</v>
      </c>
      <c r="G12" s="340">
        <v>0</v>
      </c>
      <c r="H12" s="340">
        <v>0</v>
      </c>
      <c r="I12" s="340">
        <v>0</v>
      </c>
      <c r="J12" s="340">
        <v>0</v>
      </c>
      <c r="K12" s="340">
        <v>0</v>
      </c>
      <c r="L12" s="340">
        <v>0</v>
      </c>
      <c r="M12" s="340">
        <v>0</v>
      </c>
      <c r="N12" s="340">
        <v>0</v>
      </c>
      <c r="O12" s="340">
        <v>0</v>
      </c>
      <c r="P12" s="340">
        <v>0</v>
      </c>
      <c r="Q12" s="340">
        <v>0</v>
      </c>
      <c r="R12" s="340">
        <v>0</v>
      </c>
      <c r="S12" s="335">
        <f t="shared" si="0"/>
        <v>0</v>
      </c>
      <c r="U12" s="674"/>
    </row>
    <row r="13" spans="1:21" s="208" customFormat="1">
      <c r="A13" s="333">
        <v>6</v>
      </c>
      <c r="B13" s="334" t="s">
        <v>55</v>
      </c>
      <c r="C13" s="340">
        <v>0</v>
      </c>
      <c r="D13" s="340">
        <v>0</v>
      </c>
      <c r="E13" s="340">
        <v>130488304.15270001</v>
      </c>
      <c r="F13" s="340">
        <v>0</v>
      </c>
      <c r="G13" s="340">
        <v>0</v>
      </c>
      <c r="H13" s="340">
        <v>0</v>
      </c>
      <c r="I13" s="340">
        <v>17446939.262400001</v>
      </c>
      <c r="J13" s="340">
        <v>0</v>
      </c>
      <c r="K13" s="340">
        <v>0</v>
      </c>
      <c r="L13" s="340">
        <v>0</v>
      </c>
      <c r="M13" s="340">
        <v>886174.22049999994</v>
      </c>
      <c r="N13" s="340">
        <v>0</v>
      </c>
      <c r="O13" s="340">
        <v>294262.42259999999</v>
      </c>
      <c r="P13" s="340">
        <v>0</v>
      </c>
      <c r="Q13" s="340">
        <v>0</v>
      </c>
      <c r="R13" s="340">
        <v>0</v>
      </c>
      <c r="S13" s="335">
        <f t="shared" si="0"/>
        <v>36148698.316140004</v>
      </c>
      <c r="U13" s="674"/>
    </row>
    <row r="14" spans="1:21" s="208" customFormat="1">
      <c r="A14" s="333">
        <v>7</v>
      </c>
      <c r="B14" s="334" t="s">
        <v>56</v>
      </c>
      <c r="C14" s="340">
        <v>0</v>
      </c>
      <c r="D14" s="340">
        <v>0</v>
      </c>
      <c r="E14" s="340">
        <v>0</v>
      </c>
      <c r="F14" s="340">
        <v>0</v>
      </c>
      <c r="G14" s="340">
        <v>0</v>
      </c>
      <c r="H14" s="340">
        <v>0</v>
      </c>
      <c r="I14" s="340">
        <v>0</v>
      </c>
      <c r="J14" s="340">
        <v>0</v>
      </c>
      <c r="K14" s="340">
        <v>0</v>
      </c>
      <c r="L14" s="340">
        <v>0</v>
      </c>
      <c r="M14" s="340">
        <v>1571893457.0787661</v>
      </c>
      <c r="N14" s="340">
        <v>308225901.93671978</v>
      </c>
      <c r="O14" s="340">
        <v>0</v>
      </c>
      <c r="P14" s="340">
        <v>0</v>
      </c>
      <c r="Q14" s="340">
        <v>0</v>
      </c>
      <c r="R14" s="340">
        <v>0</v>
      </c>
      <c r="S14" s="335">
        <f t="shared" si="0"/>
        <v>1880119359.0154858</v>
      </c>
      <c r="U14" s="674"/>
    </row>
    <row r="15" spans="1:21" s="208" customFormat="1">
      <c r="A15" s="333">
        <v>8</v>
      </c>
      <c r="B15" s="334" t="s">
        <v>57</v>
      </c>
      <c r="C15" s="340">
        <v>0</v>
      </c>
      <c r="D15" s="340">
        <v>0</v>
      </c>
      <c r="E15" s="340">
        <v>0</v>
      </c>
      <c r="F15" s="340">
        <v>0</v>
      </c>
      <c r="G15" s="340">
        <v>0</v>
      </c>
      <c r="H15" s="340">
        <v>0</v>
      </c>
      <c r="I15" s="340">
        <v>0</v>
      </c>
      <c r="J15" s="340">
        <v>0</v>
      </c>
      <c r="K15" s="340">
        <v>439453800.4842279</v>
      </c>
      <c r="L15" s="340">
        <v>11159194.073880002</v>
      </c>
      <c r="M15" s="340">
        <v>0</v>
      </c>
      <c r="N15" s="340">
        <v>0</v>
      </c>
      <c r="O15" s="340">
        <v>0</v>
      </c>
      <c r="P15" s="340">
        <v>0</v>
      </c>
      <c r="Q15" s="340">
        <v>0</v>
      </c>
      <c r="R15" s="340">
        <v>0</v>
      </c>
      <c r="S15" s="335">
        <f t="shared" si="0"/>
        <v>337959745.91858095</v>
      </c>
      <c r="U15" s="674"/>
    </row>
    <row r="16" spans="1:21" s="208" customFormat="1" ht="31.5">
      <c r="A16" s="333">
        <v>9</v>
      </c>
      <c r="B16" s="334" t="s">
        <v>58</v>
      </c>
      <c r="C16" s="340">
        <v>0</v>
      </c>
      <c r="D16" s="340">
        <v>0</v>
      </c>
      <c r="E16" s="340">
        <v>0</v>
      </c>
      <c r="F16" s="340">
        <v>0</v>
      </c>
      <c r="G16" s="340">
        <v>323392177.41783106</v>
      </c>
      <c r="H16" s="340">
        <v>220534.42611000003</v>
      </c>
      <c r="I16" s="340">
        <v>0</v>
      </c>
      <c r="J16" s="340">
        <v>0</v>
      </c>
      <c r="K16" s="340">
        <v>0</v>
      </c>
      <c r="L16" s="340">
        <v>0</v>
      </c>
      <c r="M16" s="340">
        <v>0</v>
      </c>
      <c r="N16" s="340">
        <v>0</v>
      </c>
      <c r="O16" s="340">
        <v>0</v>
      </c>
      <c r="P16" s="340">
        <v>0</v>
      </c>
      <c r="Q16" s="340">
        <v>0</v>
      </c>
      <c r="R16" s="340">
        <v>0</v>
      </c>
      <c r="S16" s="335">
        <f t="shared" si="0"/>
        <v>113264449.14537938</v>
      </c>
      <c r="U16" s="674"/>
    </row>
    <row r="17" spans="1:21" s="208" customFormat="1">
      <c r="A17" s="333">
        <v>10</v>
      </c>
      <c r="B17" s="334" t="s">
        <v>59</v>
      </c>
      <c r="C17" s="340">
        <v>0</v>
      </c>
      <c r="D17" s="340">
        <v>0</v>
      </c>
      <c r="E17" s="340">
        <v>0</v>
      </c>
      <c r="F17" s="340">
        <v>0</v>
      </c>
      <c r="G17" s="340">
        <v>0</v>
      </c>
      <c r="H17" s="340">
        <v>0</v>
      </c>
      <c r="I17" s="340">
        <v>6231950.4636164522</v>
      </c>
      <c r="J17" s="340">
        <v>1640.8000000000002</v>
      </c>
      <c r="K17" s="340">
        <v>0</v>
      </c>
      <c r="L17" s="340">
        <v>0</v>
      </c>
      <c r="M17" s="340">
        <v>19326284.882973127</v>
      </c>
      <c r="N17" s="340">
        <v>26256.944999999989</v>
      </c>
      <c r="O17" s="340">
        <v>36865498.10940703</v>
      </c>
      <c r="P17" s="340">
        <v>3403988.0095000002</v>
      </c>
      <c r="Q17" s="340">
        <v>0</v>
      </c>
      <c r="R17" s="340">
        <v>0</v>
      </c>
      <c r="S17" s="335">
        <f t="shared" si="0"/>
        <v>82873566.638141885</v>
      </c>
      <c r="U17" s="674"/>
    </row>
    <row r="18" spans="1:21" s="208" customFormat="1">
      <c r="A18" s="333">
        <v>11</v>
      </c>
      <c r="B18" s="334" t="s">
        <v>60</v>
      </c>
      <c r="C18" s="340">
        <v>0</v>
      </c>
      <c r="D18" s="340">
        <v>0</v>
      </c>
      <c r="E18" s="340">
        <v>0</v>
      </c>
      <c r="F18" s="340">
        <v>0</v>
      </c>
      <c r="G18" s="340">
        <v>0</v>
      </c>
      <c r="H18" s="340">
        <v>0</v>
      </c>
      <c r="I18" s="340">
        <v>0</v>
      </c>
      <c r="J18" s="340">
        <v>0</v>
      </c>
      <c r="K18" s="340">
        <v>0</v>
      </c>
      <c r="L18" s="340">
        <v>0</v>
      </c>
      <c r="M18" s="340">
        <v>0</v>
      </c>
      <c r="N18" s="340">
        <v>0</v>
      </c>
      <c r="O18" s="340">
        <v>0</v>
      </c>
      <c r="P18" s="340">
        <v>0</v>
      </c>
      <c r="Q18" s="340">
        <v>985555.46</v>
      </c>
      <c r="R18" s="340">
        <v>0</v>
      </c>
      <c r="S18" s="335">
        <f t="shared" si="0"/>
        <v>2463888.65</v>
      </c>
      <c r="U18" s="674"/>
    </row>
    <row r="19" spans="1:21" s="208" customFormat="1">
      <c r="A19" s="333">
        <v>12</v>
      </c>
      <c r="B19" s="334" t="s">
        <v>61</v>
      </c>
      <c r="C19" s="340">
        <v>0</v>
      </c>
      <c r="D19" s="340">
        <v>0</v>
      </c>
      <c r="E19" s="340">
        <v>0</v>
      </c>
      <c r="F19" s="340">
        <v>0</v>
      </c>
      <c r="G19" s="340">
        <v>0</v>
      </c>
      <c r="H19" s="340">
        <v>0</v>
      </c>
      <c r="I19" s="340">
        <v>0</v>
      </c>
      <c r="J19" s="340">
        <v>0</v>
      </c>
      <c r="K19" s="340">
        <v>0</v>
      </c>
      <c r="L19" s="340">
        <v>0</v>
      </c>
      <c r="M19" s="340">
        <v>32796184.854399998</v>
      </c>
      <c r="N19" s="340">
        <v>35046068.06605</v>
      </c>
      <c r="O19" s="340">
        <v>0</v>
      </c>
      <c r="P19" s="340">
        <v>0</v>
      </c>
      <c r="Q19" s="340">
        <v>0</v>
      </c>
      <c r="R19" s="340">
        <v>0</v>
      </c>
      <c r="S19" s="335">
        <f t="shared" si="0"/>
        <v>67842252.920450002</v>
      </c>
      <c r="U19" s="674"/>
    </row>
    <row r="20" spans="1:21" s="208" customFormat="1">
      <c r="A20" s="333">
        <v>13</v>
      </c>
      <c r="B20" s="334" t="s">
        <v>145</v>
      </c>
      <c r="C20" s="340">
        <v>0</v>
      </c>
      <c r="D20" s="340">
        <v>0</v>
      </c>
      <c r="E20" s="340">
        <v>0</v>
      </c>
      <c r="F20" s="340">
        <v>0</v>
      </c>
      <c r="G20" s="340">
        <v>0</v>
      </c>
      <c r="H20" s="340">
        <v>0</v>
      </c>
      <c r="I20" s="340">
        <v>0</v>
      </c>
      <c r="J20" s="340">
        <v>0</v>
      </c>
      <c r="K20" s="340">
        <v>0</v>
      </c>
      <c r="L20" s="340">
        <v>0</v>
      </c>
      <c r="M20" s="340">
        <v>0</v>
      </c>
      <c r="N20" s="340">
        <v>0</v>
      </c>
      <c r="O20" s="340">
        <v>0</v>
      </c>
      <c r="P20" s="340">
        <v>0</v>
      </c>
      <c r="Q20" s="340">
        <v>0</v>
      </c>
      <c r="R20" s="340">
        <v>0</v>
      </c>
      <c r="S20" s="335">
        <f t="shared" si="0"/>
        <v>0</v>
      </c>
      <c r="U20" s="674"/>
    </row>
    <row r="21" spans="1:21" s="208" customFormat="1">
      <c r="A21" s="333">
        <v>14</v>
      </c>
      <c r="B21" s="334" t="s">
        <v>63</v>
      </c>
      <c r="C21" s="340">
        <v>59024275.1259</v>
      </c>
      <c r="D21" s="340">
        <v>0</v>
      </c>
      <c r="E21" s="340">
        <v>3328267.7935000001</v>
      </c>
      <c r="F21" s="340">
        <v>0</v>
      </c>
      <c r="G21" s="340">
        <v>0</v>
      </c>
      <c r="H21" s="340">
        <v>0</v>
      </c>
      <c r="I21" s="340">
        <v>0</v>
      </c>
      <c r="J21" s="340">
        <v>0</v>
      </c>
      <c r="K21" s="340">
        <v>0</v>
      </c>
      <c r="L21" s="340">
        <v>0</v>
      </c>
      <c r="M21" s="340">
        <v>507122652.82515502</v>
      </c>
      <c r="N21" s="340">
        <v>10460137.020519922</v>
      </c>
      <c r="O21" s="340">
        <v>0</v>
      </c>
      <c r="P21" s="340">
        <v>0</v>
      </c>
      <c r="Q21" s="340">
        <v>24000000</v>
      </c>
      <c r="R21" s="340">
        <v>0</v>
      </c>
      <c r="S21" s="335">
        <f t="shared" si="0"/>
        <v>578248443.40437496</v>
      </c>
      <c r="U21" s="674"/>
    </row>
    <row r="22" spans="1:21" ht="16.5" thickBot="1">
      <c r="A22" s="336"/>
      <c r="B22" s="337" t="s">
        <v>64</v>
      </c>
      <c r="C22" s="338">
        <f>SUM(C8:C21)</f>
        <v>400873620.62399995</v>
      </c>
      <c r="D22" s="338">
        <f t="shared" ref="D22:J22" si="1">SUM(D8:D21)</f>
        <v>0</v>
      </c>
      <c r="E22" s="338">
        <f t="shared" si="1"/>
        <v>133816571.94620001</v>
      </c>
      <c r="F22" s="338">
        <f t="shared" si="1"/>
        <v>0</v>
      </c>
      <c r="G22" s="338">
        <f t="shared" si="1"/>
        <v>323392177.41783106</v>
      </c>
      <c r="H22" s="338">
        <f t="shared" si="1"/>
        <v>220534.42611000003</v>
      </c>
      <c r="I22" s="338">
        <f t="shared" si="1"/>
        <v>23678889.726016454</v>
      </c>
      <c r="J22" s="338">
        <f t="shared" si="1"/>
        <v>1640.8000000000002</v>
      </c>
      <c r="K22" s="338">
        <f t="shared" ref="K22:S22" si="2">SUM(K8:K21)</f>
        <v>439453800.4842279</v>
      </c>
      <c r="L22" s="338">
        <f t="shared" si="2"/>
        <v>11159194.073880002</v>
      </c>
      <c r="M22" s="338">
        <f t="shared" si="2"/>
        <v>2350254925.6631942</v>
      </c>
      <c r="N22" s="338">
        <f t="shared" si="2"/>
        <v>355457235.16906965</v>
      </c>
      <c r="O22" s="338">
        <f t="shared" si="2"/>
        <v>37159760.532007031</v>
      </c>
      <c r="P22" s="338">
        <f t="shared" si="2"/>
        <v>3403988.0095000002</v>
      </c>
      <c r="Q22" s="338">
        <f t="shared" si="2"/>
        <v>24985555.460000001</v>
      </c>
      <c r="R22" s="338">
        <f t="shared" si="2"/>
        <v>0</v>
      </c>
      <c r="S22" s="339">
        <f t="shared" si="2"/>
        <v>3318849447.0107336</v>
      </c>
      <c r="U22" s="674"/>
    </row>
    <row r="24" spans="1:21">
      <c r="C24" s="341"/>
      <c r="D24" s="341"/>
      <c r="E24" s="341"/>
      <c r="F24" s="341"/>
      <c r="G24" s="341"/>
      <c r="H24" s="341"/>
      <c r="I24" s="341"/>
      <c r="J24" s="341"/>
      <c r="K24" s="341"/>
      <c r="L24" s="341"/>
      <c r="M24" s="341"/>
      <c r="N24" s="341"/>
      <c r="O24" s="341"/>
      <c r="P24" s="341"/>
      <c r="Q24" s="341"/>
      <c r="R24" s="341"/>
      <c r="S24" s="341"/>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80" zoomScaleNormal="80" workbookViewId="0">
      <pane xSplit="2" ySplit="6" topLeftCell="C7" activePane="bottomRight" state="frozen"/>
      <selection activeCell="H23" sqref="H23:H24"/>
      <selection pane="topRight" activeCell="H23" sqref="H23:H24"/>
      <selection pane="bottomLeft" activeCell="H23" sqref="H23:H24"/>
      <selection pane="bottomRight" activeCell="D22" sqref="D22"/>
    </sheetView>
  </sheetViews>
  <sheetFormatPr defaultColWidth="9.140625" defaultRowHeight="15.75"/>
  <cols>
    <col min="1" max="1" width="10.5703125" style="149" bestFit="1" customWidth="1"/>
    <col min="2" max="2" width="78.140625" style="149" customWidth="1"/>
    <col min="3" max="3" width="19" style="149" customWidth="1"/>
    <col min="4" max="4" width="19.5703125" style="149" customWidth="1"/>
    <col min="5" max="5" width="31.140625" style="149" customWidth="1"/>
    <col min="6" max="6" width="29.140625" style="149" customWidth="1"/>
    <col min="7" max="7" width="28.5703125" style="149" customWidth="1"/>
    <col min="8" max="8" width="26.42578125" style="149" customWidth="1"/>
    <col min="9" max="9" width="23.7109375" style="149" customWidth="1"/>
    <col min="10" max="10" width="21.5703125" style="149" customWidth="1"/>
    <col min="11" max="11" width="15.7109375" style="149" customWidth="1"/>
    <col min="12" max="12" width="13.28515625" style="149" customWidth="1"/>
    <col min="13" max="13" width="20.85546875" style="149" customWidth="1"/>
    <col min="14" max="14" width="19.28515625" style="149" customWidth="1"/>
    <col min="15" max="15" width="18.42578125" style="149" customWidth="1"/>
    <col min="16" max="16" width="19" style="149" customWidth="1"/>
    <col min="17" max="17" width="20.28515625" style="149" customWidth="1"/>
    <col min="18" max="18" width="18" style="149" customWidth="1"/>
    <col min="19" max="19" width="36" style="149" customWidth="1"/>
    <col min="20" max="20" width="26.140625" style="149" customWidth="1"/>
    <col min="21" max="21" width="24.85546875" style="149" customWidth="1"/>
    <col min="22" max="22" width="20" style="149" customWidth="1"/>
    <col min="23" max="16384" width="9.140625" style="149"/>
  </cols>
  <sheetData>
    <row r="1" spans="1:24">
      <c r="A1" s="146" t="s">
        <v>30</v>
      </c>
      <c r="B1" s="147" t="str">
        <f>'1. key ratios '!$B$1</f>
        <v>JSC "BASISBANK"</v>
      </c>
    </row>
    <row r="2" spans="1:24">
      <c r="A2" s="146" t="s">
        <v>31</v>
      </c>
      <c r="B2" s="150">
        <f>'1. key ratios '!$B$2</f>
        <v>45565</v>
      </c>
    </row>
    <row r="4" spans="1:24" ht="16.5" thickBot="1">
      <c r="A4" s="149" t="s">
        <v>244</v>
      </c>
      <c r="B4" s="227" t="s">
        <v>50</v>
      </c>
      <c r="V4" s="284" t="s">
        <v>35</v>
      </c>
    </row>
    <row r="5" spans="1:24" ht="12.75" customHeight="1">
      <c r="A5" s="342"/>
      <c r="B5" s="343"/>
      <c r="C5" s="721" t="s">
        <v>170</v>
      </c>
      <c r="D5" s="722"/>
      <c r="E5" s="722"/>
      <c r="F5" s="722"/>
      <c r="G5" s="722"/>
      <c r="H5" s="722"/>
      <c r="I5" s="722"/>
      <c r="J5" s="722"/>
      <c r="K5" s="722"/>
      <c r="L5" s="723"/>
      <c r="M5" s="724" t="s">
        <v>171</v>
      </c>
      <c r="N5" s="725"/>
      <c r="O5" s="725"/>
      <c r="P5" s="725"/>
      <c r="Q5" s="725"/>
      <c r="R5" s="725"/>
      <c r="S5" s="726"/>
      <c r="T5" s="729" t="s">
        <v>242</v>
      </c>
      <c r="U5" s="729" t="s">
        <v>243</v>
      </c>
      <c r="V5" s="727" t="s">
        <v>76</v>
      </c>
    </row>
    <row r="6" spans="1:24" s="345" customFormat="1" ht="157.5">
      <c r="A6" s="205"/>
      <c r="B6" s="344"/>
      <c r="C6" s="529" t="s">
        <v>65</v>
      </c>
      <c r="D6" s="530" t="s">
        <v>66</v>
      </c>
      <c r="E6" s="531" t="s">
        <v>173</v>
      </c>
      <c r="F6" s="531" t="s">
        <v>174</v>
      </c>
      <c r="G6" s="530" t="s">
        <v>177</v>
      </c>
      <c r="H6" s="530" t="s">
        <v>172</v>
      </c>
      <c r="I6" s="530" t="s">
        <v>67</v>
      </c>
      <c r="J6" s="530" t="s">
        <v>68</v>
      </c>
      <c r="K6" s="532" t="s">
        <v>69</v>
      </c>
      <c r="L6" s="533" t="s">
        <v>70</v>
      </c>
      <c r="M6" s="529" t="s">
        <v>175</v>
      </c>
      <c r="N6" s="532" t="s">
        <v>71</v>
      </c>
      <c r="O6" s="532" t="s">
        <v>72</v>
      </c>
      <c r="P6" s="532" t="s">
        <v>73</v>
      </c>
      <c r="Q6" s="532" t="s">
        <v>74</v>
      </c>
      <c r="R6" s="532" t="s">
        <v>75</v>
      </c>
      <c r="S6" s="534" t="s">
        <v>176</v>
      </c>
      <c r="T6" s="730"/>
      <c r="U6" s="730"/>
      <c r="V6" s="728"/>
    </row>
    <row r="7" spans="1:24" s="208" customFormat="1">
      <c r="A7" s="346">
        <v>1</v>
      </c>
      <c r="B7" s="334" t="s">
        <v>51</v>
      </c>
      <c r="C7" s="347">
        <v>0</v>
      </c>
      <c r="D7" s="347">
        <v>0</v>
      </c>
      <c r="E7" s="347">
        <v>0</v>
      </c>
      <c r="F7" s="347">
        <v>0</v>
      </c>
      <c r="G7" s="347">
        <v>0</v>
      </c>
      <c r="H7" s="347">
        <v>0</v>
      </c>
      <c r="I7" s="347">
        <v>0</v>
      </c>
      <c r="J7" s="347">
        <v>0</v>
      </c>
      <c r="K7" s="347">
        <v>0</v>
      </c>
      <c r="L7" s="347">
        <v>0</v>
      </c>
      <c r="M7" s="347">
        <v>0</v>
      </c>
      <c r="N7" s="347">
        <v>0</v>
      </c>
      <c r="O7" s="347">
        <v>0</v>
      </c>
      <c r="P7" s="347">
        <v>0</v>
      </c>
      <c r="Q7" s="347">
        <v>0</v>
      </c>
      <c r="R7" s="347">
        <v>0</v>
      </c>
      <c r="S7" s="347">
        <v>0</v>
      </c>
      <c r="T7" s="347">
        <v>0</v>
      </c>
      <c r="U7" s="347"/>
      <c r="V7" s="348">
        <f>SUM(C7:S7)</f>
        <v>0</v>
      </c>
      <c r="X7" s="675"/>
    </row>
    <row r="8" spans="1:24" s="208" customFormat="1">
      <c r="A8" s="346">
        <v>2</v>
      </c>
      <c r="B8" s="334" t="s">
        <v>52</v>
      </c>
      <c r="C8" s="347">
        <v>0</v>
      </c>
      <c r="D8" s="347">
        <v>0</v>
      </c>
      <c r="E8" s="347">
        <v>0</v>
      </c>
      <c r="F8" s="347">
        <v>0</v>
      </c>
      <c r="G8" s="347">
        <v>0</v>
      </c>
      <c r="H8" s="347">
        <v>0</v>
      </c>
      <c r="I8" s="347">
        <v>0</v>
      </c>
      <c r="J8" s="347">
        <v>0</v>
      </c>
      <c r="K8" s="347">
        <v>0</v>
      </c>
      <c r="L8" s="347">
        <v>0</v>
      </c>
      <c r="M8" s="347">
        <v>0</v>
      </c>
      <c r="N8" s="347">
        <v>0</v>
      </c>
      <c r="O8" s="347">
        <v>0</v>
      </c>
      <c r="P8" s="347">
        <v>0</v>
      </c>
      <c r="Q8" s="347">
        <v>0</v>
      </c>
      <c r="R8" s="347">
        <v>0</v>
      </c>
      <c r="S8" s="347">
        <v>0</v>
      </c>
      <c r="T8" s="347">
        <v>0</v>
      </c>
      <c r="U8" s="347"/>
      <c r="V8" s="348">
        <f t="shared" ref="V8:V20" si="0">SUM(C8:S8)</f>
        <v>0</v>
      </c>
      <c r="X8" s="675"/>
    </row>
    <row r="9" spans="1:24" s="208" customFormat="1">
      <c r="A9" s="346">
        <v>3</v>
      </c>
      <c r="B9" s="334" t="s">
        <v>166</v>
      </c>
      <c r="C9" s="347">
        <v>0</v>
      </c>
      <c r="D9" s="347">
        <v>18.2</v>
      </c>
      <c r="E9" s="347">
        <v>0</v>
      </c>
      <c r="F9" s="347">
        <v>0</v>
      </c>
      <c r="G9" s="347">
        <v>0</v>
      </c>
      <c r="H9" s="347">
        <v>0</v>
      </c>
      <c r="I9" s="347">
        <v>0</v>
      </c>
      <c r="J9" s="347">
        <v>0</v>
      </c>
      <c r="K9" s="347">
        <v>0</v>
      </c>
      <c r="L9" s="347">
        <v>0</v>
      </c>
      <c r="M9" s="347">
        <v>0</v>
      </c>
      <c r="N9" s="347">
        <v>0</v>
      </c>
      <c r="O9" s="347">
        <v>0</v>
      </c>
      <c r="P9" s="347">
        <v>0</v>
      </c>
      <c r="Q9" s="347">
        <v>0</v>
      </c>
      <c r="R9" s="347">
        <v>0</v>
      </c>
      <c r="S9" s="347">
        <v>0</v>
      </c>
      <c r="T9" s="347">
        <v>18.2</v>
      </c>
      <c r="U9" s="347">
        <v>0</v>
      </c>
      <c r="V9" s="348">
        <f t="shared" si="0"/>
        <v>18.2</v>
      </c>
      <c r="X9" s="675"/>
    </row>
    <row r="10" spans="1:24" s="208" customFormat="1">
      <c r="A10" s="346">
        <v>4</v>
      </c>
      <c r="B10" s="334" t="s">
        <v>53</v>
      </c>
      <c r="C10" s="347">
        <v>0</v>
      </c>
      <c r="D10" s="347">
        <v>0</v>
      </c>
      <c r="E10" s="347">
        <v>0</v>
      </c>
      <c r="F10" s="347">
        <v>0</v>
      </c>
      <c r="G10" s="347">
        <v>0</v>
      </c>
      <c r="H10" s="347">
        <v>0</v>
      </c>
      <c r="I10" s="347">
        <v>0</v>
      </c>
      <c r="J10" s="347">
        <v>0</v>
      </c>
      <c r="K10" s="347">
        <v>0</v>
      </c>
      <c r="L10" s="347">
        <v>0</v>
      </c>
      <c r="M10" s="347">
        <v>0</v>
      </c>
      <c r="N10" s="347">
        <v>0</v>
      </c>
      <c r="O10" s="347">
        <v>0</v>
      </c>
      <c r="P10" s="347">
        <v>0</v>
      </c>
      <c r="Q10" s="347">
        <v>0</v>
      </c>
      <c r="R10" s="347">
        <v>0</v>
      </c>
      <c r="S10" s="347">
        <v>0</v>
      </c>
      <c r="T10" s="347">
        <v>0</v>
      </c>
      <c r="U10" s="347"/>
      <c r="V10" s="348">
        <f t="shared" si="0"/>
        <v>0</v>
      </c>
      <c r="X10" s="675"/>
    </row>
    <row r="11" spans="1:24" s="208" customFormat="1">
      <c r="A11" s="346">
        <v>5</v>
      </c>
      <c r="B11" s="334" t="s">
        <v>54</v>
      </c>
      <c r="C11" s="347">
        <v>0</v>
      </c>
      <c r="D11" s="347">
        <v>0</v>
      </c>
      <c r="E11" s="347">
        <v>0</v>
      </c>
      <c r="F11" s="347">
        <v>0</v>
      </c>
      <c r="G11" s="347">
        <v>0</v>
      </c>
      <c r="H11" s="347">
        <v>0</v>
      </c>
      <c r="I11" s="347">
        <v>0</v>
      </c>
      <c r="J11" s="347">
        <v>0</v>
      </c>
      <c r="K11" s="347">
        <v>0</v>
      </c>
      <c r="L11" s="347">
        <v>0</v>
      </c>
      <c r="M11" s="347">
        <v>0</v>
      </c>
      <c r="N11" s="347">
        <v>0</v>
      </c>
      <c r="O11" s="347">
        <v>0</v>
      </c>
      <c r="P11" s="347">
        <v>0</v>
      </c>
      <c r="Q11" s="347">
        <v>0</v>
      </c>
      <c r="R11" s="347">
        <v>0</v>
      </c>
      <c r="S11" s="347">
        <v>0</v>
      </c>
      <c r="T11" s="347">
        <v>0</v>
      </c>
      <c r="U11" s="347"/>
      <c r="V11" s="348">
        <f t="shared" si="0"/>
        <v>0</v>
      </c>
      <c r="X11" s="675"/>
    </row>
    <row r="12" spans="1:24" s="208" customFormat="1">
      <c r="A12" s="346">
        <v>6</v>
      </c>
      <c r="B12" s="334" t="s">
        <v>55</v>
      </c>
      <c r="C12" s="347">
        <v>0</v>
      </c>
      <c r="D12" s="347">
        <v>0</v>
      </c>
      <c r="E12" s="347">
        <v>0</v>
      </c>
      <c r="F12" s="347">
        <v>0</v>
      </c>
      <c r="G12" s="347">
        <v>0</v>
      </c>
      <c r="H12" s="347">
        <v>0</v>
      </c>
      <c r="I12" s="347">
        <v>0</v>
      </c>
      <c r="J12" s="347">
        <v>0</v>
      </c>
      <c r="K12" s="347">
        <v>0</v>
      </c>
      <c r="L12" s="347">
        <v>0</v>
      </c>
      <c r="M12" s="347">
        <v>0</v>
      </c>
      <c r="N12" s="347">
        <v>0</v>
      </c>
      <c r="O12" s="347">
        <v>0</v>
      </c>
      <c r="P12" s="347">
        <v>0</v>
      </c>
      <c r="Q12" s="347">
        <v>0</v>
      </c>
      <c r="R12" s="347">
        <v>0</v>
      </c>
      <c r="S12" s="347">
        <v>0</v>
      </c>
      <c r="T12" s="347">
        <v>0</v>
      </c>
      <c r="U12" s="347"/>
      <c r="V12" s="348">
        <f t="shared" si="0"/>
        <v>0</v>
      </c>
      <c r="X12" s="675"/>
    </row>
    <row r="13" spans="1:24" s="208" customFormat="1">
      <c r="A13" s="346">
        <v>7</v>
      </c>
      <c r="B13" s="334" t="s">
        <v>56</v>
      </c>
      <c r="C13" s="347">
        <v>0</v>
      </c>
      <c r="D13" s="347">
        <v>59342771.593836792</v>
      </c>
      <c r="E13" s="347">
        <v>0</v>
      </c>
      <c r="F13" s="347">
        <v>0</v>
      </c>
      <c r="G13" s="347">
        <v>0</v>
      </c>
      <c r="H13" s="347">
        <v>0</v>
      </c>
      <c r="I13" s="347">
        <v>0</v>
      </c>
      <c r="J13" s="347">
        <v>0</v>
      </c>
      <c r="K13" s="347">
        <v>0</v>
      </c>
      <c r="L13" s="347">
        <v>0</v>
      </c>
      <c r="M13" s="347">
        <v>7371160.8755570007</v>
      </c>
      <c r="N13" s="347">
        <v>0</v>
      </c>
      <c r="O13" s="347">
        <v>0</v>
      </c>
      <c r="P13" s="347">
        <v>0</v>
      </c>
      <c r="Q13" s="347">
        <v>0</v>
      </c>
      <c r="R13" s="347">
        <v>0</v>
      </c>
      <c r="S13" s="347">
        <v>0</v>
      </c>
      <c r="T13" s="347">
        <v>38759614.264981382</v>
      </c>
      <c r="U13" s="347">
        <v>27954318.204412408</v>
      </c>
      <c r="V13" s="348">
        <f t="shared" si="0"/>
        <v>66713932.46939379</v>
      </c>
      <c r="X13" s="675"/>
    </row>
    <row r="14" spans="1:24" s="208" customFormat="1">
      <c r="A14" s="346">
        <v>8</v>
      </c>
      <c r="B14" s="334" t="s">
        <v>57</v>
      </c>
      <c r="C14" s="347">
        <v>0</v>
      </c>
      <c r="D14" s="347">
        <v>7627608.4145252435</v>
      </c>
      <c r="E14" s="347">
        <v>0</v>
      </c>
      <c r="F14" s="347">
        <v>0</v>
      </c>
      <c r="G14" s="347">
        <v>0</v>
      </c>
      <c r="H14" s="347">
        <v>0</v>
      </c>
      <c r="I14" s="347">
        <v>0</v>
      </c>
      <c r="J14" s="347">
        <v>0</v>
      </c>
      <c r="K14" s="347">
        <v>0</v>
      </c>
      <c r="L14" s="347">
        <v>0</v>
      </c>
      <c r="M14" s="347">
        <v>1388627.56659975</v>
      </c>
      <c r="N14" s="347">
        <v>0</v>
      </c>
      <c r="O14" s="347">
        <v>0</v>
      </c>
      <c r="P14" s="347">
        <v>0</v>
      </c>
      <c r="Q14" s="347">
        <v>0</v>
      </c>
      <c r="R14" s="347">
        <v>0</v>
      </c>
      <c r="S14" s="347">
        <v>0</v>
      </c>
      <c r="T14" s="347">
        <v>8960102.7706778683</v>
      </c>
      <c r="U14" s="347">
        <v>56133.210447125006</v>
      </c>
      <c r="V14" s="348">
        <f t="shared" si="0"/>
        <v>9016235.9811249934</v>
      </c>
      <c r="X14" s="675"/>
    </row>
    <row r="15" spans="1:24" s="208" customFormat="1">
      <c r="A15" s="346">
        <v>9</v>
      </c>
      <c r="B15" s="334" t="s">
        <v>58</v>
      </c>
      <c r="C15" s="347">
        <v>0</v>
      </c>
      <c r="D15" s="347">
        <v>0</v>
      </c>
      <c r="E15" s="347">
        <v>0</v>
      </c>
      <c r="F15" s="347">
        <v>0</v>
      </c>
      <c r="G15" s="347">
        <v>0</v>
      </c>
      <c r="H15" s="347">
        <v>0</v>
      </c>
      <c r="I15" s="347">
        <v>0</v>
      </c>
      <c r="J15" s="347">
        <v>0</v>
      </c>
      <c r="K15" s="347">
        <v>0</v>
      </c>
      <c r="L15" s="347">
        <v>0</v>
      </c>
      <c r="M15" s="347">
        <v>91812.051388049993</v>
      </c>
      <c r="N15" s="347">
        <v>0</v>
      </c>
      <c r="O15" s="347">
        <v>0</v>
      </c>
      <c r="P15" s="347">
        <v>0</v>
      </c>
      <c r="Q15" s="347">
        <v>0</v>
      </c>
      <c r="R15" s="347">
        <v>0</v>
      </c>
      <c r="S15" s="347">
        <v>0</v>
      </c>
      <c r="T15" s="347">
        <v>91812.051388049993</v>
      </c>
      <c r="U15" s="347">
        <v>0</v>
      </c>
      <c r="V15" s="348">
        <f t="shared" si="0"/>
        <v>91812.051388049993</v>
      </c>
      <c r="X15" s="675"/>
    </row>
    <row r="16" spans="1:24" s="208" customFormat="1">
      <c r="A16" s="346">
        <v>10</v>
      </c>
      <c r="B16" s="334" t="s">
        <v>59</v>
      </c>
      <c r="C16" s="347">
        <v>0</v>
      </c>
      <c r="D16" s="347">
        <v>2273977.41915</v>
      </c>
      <c r="E16" s="347">
        <v>0</v>
      </c>
      <c r="F16" s="347">
        <v>0</v>
      </c>
      <c r="G16" s="347">
        <v>0</v>
      </c>
      <c r="H16" s="347">
        <v>0</v>
      </c>
      <c r="I16" s="347">
        <v>0</v>
      </c>
      <c r="J16" s="347">
        <v>0</v>
      </c>
      <c r="K16" s="347">
        <v>0</v>
      </c>
      <c r="L16" s="347">
        <v>0</v>
      </c>
      <c r="M16" s="347">
        <v>198684.3614845</v>
      </c>
      <c r="N16" s="347">
        <v>0</v>
      </c>
      <c r="O16" s="347">
        <v>0</v>
      </c>
      <c r="P16" s="347">
        <v>0</v>
      </c>
      <c r="Q16" s="347">
        <v>0</v>
      </c>
      <c r="R16" s="347">
        <v>0</v>
      </c>
      <c r="S16" s="347">
        <v>0</v>
      </c>
      <c r="T16" s="347">
        <v>2472661.7806345001</v>
      </c>
      <c r="U16" s="347">
        <v>0</v>
      </c>
      <c r="V16" s="348">
        <f t="shared" si="0"/>
        <v>2472661.7806345001</v>
      </c>
      <c r="X16" s="675"/>
    </row>
    <row r="17" spans="1:24" s="208" customFormat="1">
      <c r="A17" s="346">
        <v>11</v>
      </c>
      <c r="B17" s="334" t="s">
        <v>60</v>
      </c>
      <c r="C17" s="347">
        <v>0</v>
      </c>
      <c r="D17" s="347">
        <v>0</v>
      </c>
      <c r="E17" s="347">
        <v>0</v>
      </c>
      <c r="F17" s="347">
        <v>0</v>
      </c>
      <c r="G17" s="347">
        <v>0</v>
      </c>
      <c r="H17" s="347">
        <v>0</v>
      </c>
      <c r="I17" s="347">
        <v>0</v>
      </c>
      <c r="J17" s="347">
        <v>0</v>
      </c>
      <c r="K17" s="347">
        <v>0</v>
      </c>
      <c r="L17" s="347">
        <v>0</v>
      </c>
      <c r="M17" s="347">
        <v>0</v>
      </c>
      <c r="N17" s="347">
        <v>0</v>
      </c>
      <c r="O17" s="347">
        <v>0</v>
      </c>
      <c r="P17" s="347">
        <v>0</v>
      </c>
      <c r="Q17" s="347">
        <v>0</v>
      </c>
      <c r="R17" s="347">
        <v>0</v>
      </c>
      <c r="S17" s="347">
        <v>0</v>
      </c>
      <c r="T17" s="347">
        <v>0</v>
      </c>
      <c r="U17" s="347">
        <v>0</v>
      </c>
      <c r="V17" s="348">
        <f t="shared" si="0"/>
        <v>0</v>
      </c>
      <c r="X17" s="675"/>
    </row>
    <row r="18" spans="1:24" s="208" customFormat="1">
      <c r="A18" s="346">
        <v>12</v>
      </c>
      <c r="B18" s="334" t="s">
        <v>61</v>
      </c>
      <c r="C18" s="347">
        <v>0</v>
      </c>
      <c r="D18" s="347">
        <v>2900896.1544124</v>
      </c>
      <c r="E18" s="347">
        <v>0</v>
      </c>
      <c r="F18" s="347">
        <v>0</v>
      </c>
      <c r="G18" s="347">
        <v>0</v>
      </c>
      <c r="H18" s="347">
        <v>0</v>
      </c>
      <c r="I18" s="347">
        <v>0</v>
      </c>
      <c r="J18" s="347">
        <v>0</v>
      </c>
      <c r="K18" s="347">
        <v>0</v>
      </c>
      <c r="L18" s="347">
        <v>0</v>
      </c>
      <c r="M18" s="347">
        <v>0</v>
      </c>
      <c r="N18" s="347">
        <v>0</v>
      </c>
      <c r="O18" s="347">
        <v>0</v>
      </c>
      <c r="P18" s="347">
        <v>0</v>
      </c>
      <c r="Q18" s="347">
        <v>0</v>
      </c>
      <c r="R18" s="347">
        <v>0</v>
      </c>
      <c r="S18" s="347">
        <v>0</v>
      </c>
      <c r="T18" s="347">
        <v>0</v>
      </c>
      <c r="U18" s="347">
        <v>2900896.1544124</v>
      </c>
      <c r="V18" s="348">
        <f t="shared" si="0"/>
        <v>2900896.1544124</v>
      </c>
      <c r="X18" s="675"/>
    </row>
    <row r="19" spans="1:24" s="208" customFormat="1">
      <c r="A19" s="346">
        <v>13</v>
      </c>
      <c r="B19" s="334" t="s">
        <v>62</v>
      </c>
      <c r="C19" s="347">
        <v>0</v>
      </c>
      <c r="D19" s="347">
        <v>0</v>
      </c>
      <c r="E19" s="347">
        <v>0</v>
      </c>
      <c r="F19" s="347">
        <v>0</v>
      </c>
      <c r="G19" s="347">
        <v>0</v>
      </c>
      <c r="H19" s="347">
        <v>0</v>
      </c>
      <c r="I19" s="347">
        <v>0</v>
      </c>
      <c r="J19" s="347">
        <v>0</v>
      </c>
      <c r="K19" s="347">
        <v>0</v>
      </c>
      <c r="L19" s="347">
        <v>0</v>
      </c>
      <c r="M19" s="347">
        <v>0</v>
      </c>
      <c r="N19" s="347">
        <v>0</v>
      </c>
      <c r="O19" s="347">
        <v>0</v>
      </c>
      <c r="P19" s="347">
        <v>0</v>
      </c>
      <c r="Q19" s="347">
        <v>0</v>
      </c>
      <c r="R19" s="347">
        <v>0</v>
      </c>
      <c r="S19" s="347">
        <v>0</v>
      </c>
      <c r="T19" s="347">
        <v>0</v>
      </c>
      <c r="U19" s="347">
        <v>0</v>
      </c>
      <c r="V19" s="348">
        <f t="shared" si="0"/>
        <v>0</v>
      </c>
      <c r="X19" s="675"/>
    </row>
    <row r="20" spans="1:24" s="208" customFormat="1">
      <c r="A20" s="346">
        <v>14</v>
      </c>
      <c r="B20" s="334" t="s">
        <v>63</v>
      </c>
      <c r="C20" s="347">
        <v>0</v>
      </c>
      <c r="D20" s="347">
        <v>58322898.882162333</v>
      </c>
      <c r="E20" s="347">
        <v>0</v>
      </c>
      <c r="F20" s="347">
        <v>0</v>
      </c>
      <c r="G20" s="347">
        <v>0</v>
      </c>
      <c r="H20" s="347">
        <v>0</v>
      </c>
      <c r="I20" s="347">
        <v>0</v>
      </c>
      <c r="J20" s="347">
        <v>0</v>
      </c>
      <c r="K20" s="347">
        <v>0</v>
      </c>
      <c r="L20" s="347">
        <v>0</v>
      </c>
      <c r="M20" s="347">
        <v>44876.533322999996</v>
      </c>
      <c r="N20" s="347">
        <v>0</v>
      </c>
      <c r="O20" s="347">
        <v>0</v>
      </c>
      <c r="P20" s="347">
        <v>0</v>
      </c>
      <c r="Q20" s="347">
        <v>0</v>
      </c>
      <c r="R20" s="347">
        <v>0</v>
      </c>
      <c r="S20" s="347">
        <v>0</v>
      </c>
      <c r="T20" s="347">
        <v>57710939.020573929</v>
      </c>
      <c r="U20" s="347">
        <v>656836.39491140004</v>
      </c>
      <c r="V20" s="348">
        <f t="shared" si="0"/>
        <v>58367775.41548533</v>
      </c>
      <c r="X20" s="675"/>
    </row>
    <row r="21" spans="1:24" ht="16.5" thickBot="1">
      <c r="A21" s="336"/>
      <c r="B21" s="349" t="s">
        <v>64</v>
      </c>
      <c r="C21" s="350">
        <f>SUM(C7:C20)</f>
        <v>0</v>
      </c>
      <c r="D21" s="338">
        <f t="shared" ref="D21:V21" si="1">SUM(D7:D20)</f>
        <v>130468170.66408677</v>
      </c>
      <c r="E21" s="338">
        <f t="shared" si="1"/>
        <v>0</v>
      </c>
      <c r="F21" s="338">
        <f t="shared" si="1"/>
        <v>0</v>
      </c>
      <c r="G21" s="338">
        <f t="shared" si="1"/>
        <v>0</v>
      </c>
      <c r="H21" s="338">
        <f t="shared" si="1"/>
        <v>0</v>
      </c>
      <c r="I21" s="338">
        <f t="shared" si="1"/>
        <v>0</v>
      </c>
      <c r="J21" s="338">
        <f t="shared" si="1"/>
        <v>0</v>
      </c>
      <c r="K21" s="338">
        <f t="shared" si="1"/>
        <v>0</v>
      </c>
      <c r="L21" s="351">
        <f t="shared" si="1"/>
        <v>0</v>
      </c>
      <c r="M21" s="350">
        <f t="shared" si="1"/>
        <v>9095161.3883522991</v>
      </c>
      <c r="N21" s="338">
        <f t="shared" si="1"/>
        <v>0</v>
      </c>
      <c r="O21" s="338">
        <f t="shared" si="1"/>
        <v>0</v>
      </c>
      <c r="P21" s="338">
        <f t="shared" si="1"/>
        <v>0</v>
      </c>
      <c r="Q21" s="338">
        <f t="shared" si="1"/>
        <v>0</v>
      </c>
      <c r="R21" s="338">
        <f t="shared" si="1"/>
        <v>0</v>
      </c>
      <c r="S21" s="351">
        <f>SUM(S7:S20)</f>
        <v>0</v>
      </c>
      <c r="T21" s="351">
        <f>SUM(T7:T20)</f>
        <v>107995148.08825573</v>
      </c>
      <c r="U21" s="351">
        <f t="shared" ref="U21" si="2">SUM(U7:U20)</f>
        <v>31568183.964183334</v>
      </c>
      <c r="V21" s="352">
        <f t="shared" si="1"/>
        <v>139563332.05243909</v>
      </c>
      <c r="X21" s="675"/>
    </row>
    <row r="23" spans="1:24">
      <c r="T23" s="341"/>
      <c r="U23" s="341"/>
    </row>
    <row r="24" spans="1:24">
      <c r="A24" s="152"/>
      <c r="B24" s="152"/>
      <c r="C24" s="353"/>
      <c r="D24" s="353"/>
      <c r="E24" s="353"/>
    </row>
    <row r="25" spans="1:24">
      <c r="A25" s="354"/>
      <c r="B25" s="354"/>
      <c r="C25" s="152"/>
      <c r="D25" s="353"/>
      <c r="E25" s="353"/>
    </row>
    <row r="26" spans="1:24">
      <c r="A26" s="354"/>
      <c r="B26" s="355"/>
      <c r="C26" s="152"/>
      <c r="D26" s="353"/>
      <c r="E26" s="353"/>
    </row>
    <row r="27" spans="1:24">
      <c r="A27" s="354"/>
      <c r="B27" s="354"/>
      <c r="C27" s="152"/>
      <c r="D27" s="353"/>
      <c r="E27" s="353"/>
    </row>
    <row r="28" spans="1:24">
      <c r="A28" s="354"/>
      <c r="B28" s="355"/>
      <c r="C28" s="152"/>
      <c r="D28" s="353"/>
      <c r="E28" s="353"/>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zoomScale="80" zoomScaleNormal="80" workbookViewId="0">
      <pane xSplit="1" ySplit="7" topLeftCell="B8" activePane="bottomRight" state="frozen"/>
      <selection activeCell="H23" sqref="H23:H24"/>
      <selection pane="topRight" activeCell="H23" sqref="H23:H24"/>
      <selection pane="bottomLeft" activeCell="H23" sqref="H23:H24"/>
      <selection pane="bottomRight" activeCell="D36" sqref="D36"/>
    </sheetView>
  </sheetViews>
  <sheetFormatPr defaultColWidth="9.140625" defaultRowHeight="15.75"/>
  <cols>
    <col min="1" max="1" width="10.5703125" style="149" bestFit="1" customWidth="1"/>
    <col min="2" max="2" width="76.28515625" style="149" bestFit="1" customWidth="1"/>
    <col min="3" max="3" width="17.140625" style="149" bestFit="1" customWidth="1"/>
    <col min="4" max="5" width="21.28515625" style="149" customWidth="1"/>
    <col min="6" max="6" width="15.85546875" style="149" customWidth="1"/>
    <col min="7" max="7" width="17.42578125" style="149" customWidth="1"/>
    <col min="8" max="8" width="15.28515625" style="149" customWidth="1"/>
    <col min="9" max="16384" width="9.140625" style="149"/>
  </cols>
  <sheetData>
    <row r="1" spans="1:10">
      <c r="A1" s="146" t="s">
        <v>30</v>
      </c>
      <c r="B1" s="147" t="str">
        <f>'1. key ratios '!$B$1</f>
        <v>JSC "BASISBANK"</v>
      </c>
      <c r="C1" s="148"/>
    </row>
    <row r="2" spans="1:10">
      <c r="A2" s="146" t="s">
        <v>31</v>
      </c>
      <c r="B2" s="150">
        <f>'1. key ratios '!$B$2</f>
        <v>45565</v>
      </c>
      <c r="C2" s="168"/>
    </row>
    <row r="4" spans="1:10" ht="16.5" thickBot="1">
      <c r="A4" s="146" t="s">
        <v>151</v>
      </c>
      <c r="B4" s="227" t="s">
        <v>253</v>
      </c>
    </row>
    <row r="5" spans="1:10">
      <c r="A5" s="342"/>
      <c r="B5" s="356"/>
      <c r="C5" s="535" t="s">
        <v>0</v>
      </c>
      <c r="D5" s="535" t="s">
        <v>1</v>
      </c>
      <c r="E5" s="535" t="s">
        <v>2</v>
      </c>
      <c r="F5" s="535" t="s">
        <v>3</v>
      </c>
      <c r="G5" s="536" t="s">
        <v>4</v>
      </c>
      <c r="H5" s="537" t="s">
        <v>5</v>
      </c>
      <c r="I5" s="211"/>
    </row>
    <row r="6" spans="1:10" s="211" customFormat="1" ht="12.75" customHeight="1">
      <c r="A6" s="357"/>
      <c r="B6" s="733" t="s">
        <v>150</v>
      </c>
      <c r="C6" s="735" t="s">
        <v>246</v>
      </c>
      <c r="D6" s="737" t="s">
        <v>245</v>
      </c>
      <c r="E6" s="738"/>
      <c r="F6" s="735" t="s">
        <v>250</v>
      </c>
      <c r="G6" s="735" t="s">
        <v>251</v>
      </c>
      <c r="H6" s="731" t="s">
        <v>249</v>
      </c>
    </row>
    <row r="7" spans="1:10" ht="47.25">
      <c r="A7" s="358"/>
      <c r="B7" s="734"/>
      <c r="C7" s="736"/>
      <c r="D7" s="538" t="s">
        <v>248</v>
      </c>
      <c r="E7" s="538" t="s">
        <v>247</v>
      </c>
      <c r="F7" s="736"/>
      <c r="G7" s="736"/>
      <c r="H7" s="732"/>
      <c r="I7" s="211"/>
    </row>
    <row r="8" spans="1:10">
      <c r="A8" s="357">
        <v>1</v>
      </c>
      <c r="B8" s="334" t="s">
        <v>51</v>
      </c>
      <c r="C8" s="359">
        <v>547435695.48629999</v>
      </c>
      <c r="D8" s="359"/>
      <c r="E8" s="359"/>
      <c r="F8" s="359">
        <v>205586349.98820001</v>
      </c>
      <c r="G8" s="359">
        <v>205586349.98820001</v>
      </c>
      <c r="H8" s="360">
        <f>G8/(C8+E8)</f>
        <v>0.37554429074189766</v>
      </c>
      <c r="J8" s="676"/>
    </row>
    <row r="9" spans="1:10" ht="15" customHeight="1">
      <c r="A9" s="357">
        <v>2</v>
      </c>
      <c r="B9" s="334" t="s">
        <v>52</v>
      </c>
      <c r="C9" s="359">
        <v>0</v>
      </c>
      <c r="D9" s="359"/>
      <c r="E9" s="359"/>
      <c r="F9" s="359">
        <v>0</v>
      </c>
      <c r="G9" s="359">
        <v>0</v>
      </c>
      <c r="H9" s="360"/>
      <c r="J9" s="676"/>
    </row>
    <row r="10" spans="1:10">
      <c r="A10" s="357">
        <v>3</v>
      </c>
      <c r="B10" s="334" t="s">
        <v>166</v>
      </c>
      <c r="C10" s="359">
        <v>12643821.813199999</v>
      </c>
      <c r="D10" s="359">
        <v>8494356.0039000008</v>
      </c>
      <c r="E10" s="359">
        <v>1698871.2007800003</v>
      </c>
      <c r="F10" s="359">
        <v>14342693.013979999</v>
      </c>
      <c r="G10" s="359">
        <v>14342674.81398</v>
      </c>
      <c r="H10" s="360">
        <f t="shared" ref="H10:H21" si="0">G10/(C10+E10)</f>
        <v>0.99999873106117643</v>
      </c>
      <c r="J10" s="676"/>
    </row>
    <row r="11" spans="1:10">
      <c r="A11" s="357">
        <v>4</v>
      </c>
      <c r="B11" s="334" t="s">
        <v>53</v>
      </c>
      <c r="C11" s="359">
        <v>0</v>
      </c>
      <c r="D11" s="359"/>
      <c r="E11" s="359"/>
      <c r="F11" s="359">
        <v>0</v>
      </c>
      <c r="G11" s="359">
        <v>0</v>
      </c>
      <c r="H11" s="360"/>
      <c r="J11" s="676"/>
    </row>
    <row r="12" spans="1:10">
      <c r="A12" s="357">
        <v>5</v>
      </c>
      <c r="B12" s="334" t="s">
        <v>54</v>
      </c>
      <c r="C12" s="359">
        <v>0</v>
      </c>
      <c r="D12" s="359"/>
      <c r="E12" s="359"/>
      <c r="F12" s="359">
        <v>0</v>
      </c>
      <c r="G12" s="359">
        <v>0</v>
      </c>
      <c r="H12" s="360"/>
      <c r="J12" s="676"/>
    </row>
    <row r="13" spans="1:10">
      <c r="A13" s="357">
        <v>6</v>
      </c>
      <c r="B13" s="334" t="s">
        <v>55</v>
      </c>
      <c r="C13" s="359">
        <v>149115680.0582</v>
      </c>
      <c r="D13" s="359"/>
      <c r="E13" s="359"/>
      <c r="F13" s="359">
        <v>36148698.316140004</v>
      </c>
      <c r="G13" s="359">
        <v>36148698.316140004</v>
      </c>
      <c r="H13" s="360">
        <f t="shared" si="0"/>
        <v>0.24242050401427354</v>
      </c>
      <c r="J13" s="676"/>
    </row>
    <row r="14" spans="1:10">
      <c r="A14" s="357">
        <v>7</v>
      </c>
      <c r="B14" s="334" t="s">
        <v>56</v>
      </c>
      <c r="C14" s="359">
        <v>1571893457.0787661</v>
      </c>
      <c r="D14" s="359">
        <v>528141765.04039925</v>
      </c>
      <c r="E14" s="359">
        <v>308225901.93671978</v>
      </c>
      <c r="F14" s="359">
        <v>1880119359.0154858</v>
      </c>
      <c r="G14" s="359">
        <v>1813405426.5460923</v>
      </c>
      <c r="H14" s="360">
        <f t="shared" si="0"/>
        <v>0.96451611853817198</v>
      </c>
      <c r="J14" s="676"/>
    </row>
    <row r="15" spans="1:10">
      <c r="A15" s="357">
        <v>8</v>
      </c>
      <c r="B15" s="334" t="s">
        <v>57</v>
      </c>
      <c r="C15" s="359">
        <v>439453800.4842279</v>
      </c>
      <c r="D15" s="359">
        <v>23881450.89929999</v>
      </c>
      <c r="E15" s="359">
        <v>11159194.073880002</v>
      </c>
      <c r="F15" s="359">
        <v>337959745.91858095</v>
      </c>
      <c r="G15" s="359">
        <v>328943509.93745595</v>
      </c>
      <c r="H15" s="360">
        <f t="shared" si="0"/>
        <v>0.72999117626430921</v>
      </c>
      <c r="J15" s="676"/>
    </row>
    <row r="16" spans="1:10">
      <c r="A16" s="357">
        <v>9</v>
      </c>
      <c r="B16" s="334" t="s">
        <v>58</v>
      </c>
      <c r="C16" s="359">
        <v>323392177.41783106</v>
      </c>
      <c r="D16" s="359">
        <v>448360.00770000007</v>
      </c>
      <c r="E16" s="359">
        <v>220534.42611000003</v>
      </c>
      <c r="F16" s="359">
        <v>113264449.14537936</v>
      </c>
      <c r="G16" s="359">
        <v>113172637.09399131</v>
      </c>
      <c r="H16" s="360">
        <f t="shared" si="0"/>
        <v>0.34971629034327817</v>
      </c>
      <c r="J16" s="676"/>
    </row>
    <row r="17" spans="1:10">
      <c r="A17" s="357">
        <v>10</v>
      </c>
      <c r="B17" s="334" t="s">
        <v>59</v>
      </c>
      <c r="C17" s="359">
        <v>62423733.45599661</v>
      </c>
      <c r="D17" s="359">
        <v>6863771.5090000015</v>
      </c>
      <c r="E17" s="359">
        <v>3431885.7545000007</v>
      </c>
      <c r="F17" s="359">
        <v>82873566.638141885</v>
      </c>
      <c r="G17" s="359">
        <v>80400904.857507393</v>
      </c>
      <c r="H17" s="360">
        <f t="shared" si="0"/>
        <v>1.220866280226129</v>
      </c>
      <c r="J17" s="676"/>
    </row>
    <row r="18" spans="1:10">
      <c r="A18" s="357">
        <v>11</v>
      </c>
      <c r="B18" s="334" t="s">
        <v>60</v>
      </c>
      <c r="C18" s="359">
        <v>985555.46</v>
      </c>
      <c r="D18" s="359">
        <v>0</v>
      </c>
      <c r="E18" s="359">
        <v>0</v>
      </c>
      <c r="F18" s="359">
        <v>2463888.65</v>
      </c>
      <c r="G18" s="359">
        <v>2463888.65</v>
      </c>
      <c r="H18" s="360">
        <f t="shared" si="0"/>
        <v>2.5</v>
      </c>
      <c r="J18" s="676"/>
    </row>
    <row r="19" spans="1:10">
      <c r="A19" s="357">
        <v>12</v>
      </c>
      <c r="B19" s="334" t="s">
        <v>61</v>
      </c>
      <c r="C19" s="359">
        <v>32796184.854399998</v>
      </c>
      <c r="D19" s="359">
        <v>48732908.129199997</v>
      </c>
      <c r="E19" s="359">
        <v>35046068.06605</v>
      </c>
      <c r="F19" s="359">
        <v>67842252.920450002</v>
      </c>
      <c r="G19" s="359">
        <v>64941356.766037598</v>
      </c>
      <c r="H19" s="360">
        <f t="shared" si="0"/>
        <v>0.95724056867902196</v>
      </c>
      <c r="J19" s="676"/>
    </row>
    <row r="20" spans="1:10">
      <c r="A20" s="357">
        <v>13</v>
      </c>
      <c r="B20" s="334" t="s">
        <v>145</v>
      </c>
      <c r="C20" s="359">
        <v>0</v>
      </c>
      <c r="D20" s="359">
        <v>0</v>
      </c>
      <c r="E20" s="359">
        <v>0</v>
      </c>
      <c r="F20" s="359">
        <v>0</v>
      </c>
      <c r="G20" s="359">
        <v>0</v>
      </c>
      <c r="H20" s="360"/>
      <c r="J20" s="676"/>
    </row>
    <row r="21" spans="1:10">
      <c r="A21" s="357">
        <v>14</v>
      </c>
      <c r="B21" s="334" t="s">
        <v>63</v>
      </c>
      <c r="C21" s="359">
        <v>593475195.744555</v>
      </c>
      <c r="D21" s="359">
        <v>21270417.686599761</v>
      </c>
      <c r="E21" s="359">
        <v>10460137.020519922</v>
      </c>
      <c r="F21" s="359">
        <v>578248443.40437496</v>
      </c>
      <c r="G21" s="359">
        <v>519880667.98888958</v>
      </c>
      <c r="H21" s="360">
        <f t="shared" si="0"/>
        <v>0.86082174660762589</v>
      </c>
      <c r="J21" s="676"/>
    </row>
    <row r="22" spans="1:10" ht="16.5" thickBot="1">
      <c r="A22" s="197"/>
      <c r="B22" s="361" t="s">
        <v>64</v>
      </c>
      <c r="C22" s="338">
        <f>SUM(C8:C21)</f>
        <v>3733615301.853477</v>
      </c>
      <c r="D22" s="338">
        <f>SUM(D8:D21)</f>
        <v>637833029.27609885</v>
      </c>
      <c r="E22" s="338">
        <f>SUM(E8:E21)</f>
        <v>370242592.47855967</v>
      </c>
      <c r="F22" s="338">
        <f>SUM(F8:F21)</f>
        <v>3318849447.0107336</v>
      </c>
      <c r="G22" s="338">
        <f>SUM(G8:G21)</f>
        <v>3179286114.9582939</v>
      </c>
      <c r="H22" s="362">
        <f>G22/(C22+E22)</f>
        <v>0.7747066776725634</v>
      </c>
      <c r="J22" s="676"/>
    </row>
    <row r="24" spans="1:10">
      <c r="C24" s="341"/>
      <c r="D24" s="341"/>
      <c r="E24" s="341"/>
      <c r="F24" s="341"/>
      <c r="G24" s="341"/>
    </row>
  </sheetData>
  <mergeCells count="6">
    <mergeCell ref="H6:H7"/>
    <mergeCell ref="B6:B7"/>
    <mergeCell ref="C6:C7"/>
    <mergeCell ref="D6:E6"/>
    <mergeCell ref="F6:F7"/>
    <mergeCell ref="G6:G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80" zoomScaleNormal="80" workbookViewId="0">
      <pane xSplit="2" ySplit="6" topLeftCell="C7" activePane="bottomRight" state="frozen"/>
      <selection activeCell="H23" sqref="H23:H24"/>
      <selection pane="topRight" activeCell="H23" sqref="H23:H24"/>
      <selection pane="bottomLeft" activeCell="H23" sqref="H23:H24"/>
      <selection pane="bottomRight" activeCell="B2" sqref="B2"/>
    </sheetView>
  </sheetViews>
  <sheetFormatPr defaultColWidth="9.140625" defaultRowHeight="12.75"/>
  <cols>
    <col min="1" max="1" width="10.5703125" style="46" bestFit="1" customWidth="1"/>
    <col min="2" max="2" width="104.140625" style="46" customWidth="1"/>
    <col min="3" max="11" width="14.85546875" style="46" customWidth="1"/>
    <col min="12" max="16384" width="9.140625" style="46"/>
  </cols>
  <sheetData>
    <row r="1" spans="1:11" ht="15.75">
      <c r="A1" s="46" t="s">
        <v>30</v>
      </c>
      <c r="B1" s="147" t="str">
        <f>'1. key ratios '!$B$1</f>
        <v>JSC "BASISBANK"</v>
      </c>
    </row>
    <row r="2" spans="1:11" ht="15.75">
      <c r="A2" s="46" t="s">
        <v>31</v>
      </c>
      <c r="B2" s="150">
        <f>'1. key ratios '!$B$2</f>
        <v>45565</v>
      </c>
      <c r="C2" s="48"/>
      <c r="D2" s="48"/>
    </row>
    <row r="3" spans="1:11">
      <c r="B3" s="48"/>
      <c r="C3" s="48"/>
      <c r="D3" s="48"/>
    </row>
    <row r="4" spans="1:11" ht="13.5" thickBot="1">
      <c r="A4" s="46" t="s">
        <v>147</v>
      </c>
      <c r="B4" s="74" t="s">
        <v>254</v>
      </c>
      <c r="C4" s="48"/>
      <c r="D4" s="48"/>
    </row>
    <row r="5" spans="1:11" ht="30" customHeight="1">
      <c r="A5" s="739"/>
      <c r="B5" s="740"/>
      <c r="C5" s="741" t="s">
        <v>306</v>
      </c>
      <c r="D5" s="741"/>
      <c r="E5" s="741"/>
      <c r="F5" s="741" t="s">
        <v>307</v>
      </c>
      <c r="G5" s="741"/>
      <c r="H5" s="741"/>
      <c r="I5" s="741" t="s">
        <v>308</v>
      </c>
      <c r="J5" s="741"/>
      <c r="K5" s="742"/>
    </row>
    <row r="6" spans="1:11">
      <c r="A6" s="49"/>
      <c r="B6" s="50"/>
      <c r="C6" s="41" t="s">
        <v>32</v>
      </c>
      <c r="D6" s="41" t="s">
        <v>33</v>
      </c>
      <c r="E6" s="41" t="s">
        <v>34</v>
      </c>
      <c r="F6" s="41" t="s">
        <v>32</v>
      </c>
      <c r="G6" s="41" t="s">
        <v>33</v>
      </c>
      <c r="H6" s="41" t="s">
        <v>34</v>
      </c>
      <c r="I6" s="41" t="s">
        <v>32</v>
      </c>
      <c r="J6" s="41" t="s">
        <v>33</v>
      </c>
      <c r="K6" s="41" t="s">
        <v>34</v>
      </c>
    </row>
    <row r="7" spans="1:11">
      <c r="A7" s="51" t="s">
        <v>257</v>
      </c>
      <c r="B7" s="52"/>
      <c r="C7" s="363"/>
      <c r="D7" s="363"/>
      <c r="E7" s="363"/>
      <c r="F7" s="363"/>
      <c r="G7" s="363"/>
      <c r="H7" s="363"/>
      <c r="I7" s="363"/>
      <c r="J7" s="363"/>
      <c r="K7" s="53"/>
    </row>
    <row r="8" spans="1:11">
      <c r="A8" s="54">
        <v>1</v>
      </c>
      <c r="B8" s="55" t="s">
        <v>255</v>
      </c>
      <c r="C8" s="629"/>
      <c r="D8" s="629"/>
      <c r="E8" s="629"/>
      <c r="F8" s="630">
        <v>340675721.25499988</v>
      </c>
      <c r="G8" s="630">
        <v>355259739.20543468</v>
      </c>
      <c r="H8" s="630">
        <v>695935460.46043456</v>
      </c>
      <c r="I8" s="630">
        <v>335294197.04467392</v>
      </c>
      <c r="J8" s="630">
        <v>228397584.54684791</v>
      </c>
      <c r="K8" s="631">
        <v>563691781.59152174</v>
      </c>
    </row>
    <row r="9" spans="1:11">
      <c r="A9" s="51" t="s">
        <v>258</v>
      </c>
      <c r="B9" s="52"/>
      <c r="C9" s="632"/>
      <c r="D9" s="632"/>
      <c r="E9" s="632"/>
      <c r="F9" s="632"/>
      <c r="G9" s="632"/>
      <c r="H9" s="632"/>
      <c r="I9" s="632"/>
      <c r="J9" s="632"/>
      <c r="K9" s="633"/>
    </row>
    <row r="10" spans="1:11">
      <c r="A10" s="56">
        <v>2</v>
      </c>
      <c r="B10" s="57" t="s">
        <v>266</v>
      </c>
      <c r="C10" s="634">
        <v>330814761.88956511</v>
      </c>
      <c r="D10" s="635">
        <v>848236559.36054361</v>
      </c>
      <c r="E10" s="635">
        <v>1179051321.2501087</v>
      </c>
      <c r="F10" s="635">
        <v>27697700.801970109</v>
      </c>
      <c r="G10" s="635">
        <v>69279464.942014113</v>
      </c>
      <c r="H10" s="635">
        <v>96977165.743984222</v>
      </c>
      <c r="I10" s="635">
        <v>5381601.7460326087</v>
      </c>
      <c r="J10" s="635">
        <v>14320850.48839674</v>
      </c>
      <c r="K10" s="636">
        <v>19702452.234429348</v>
      </c>
    </row>
    <row r="11" spans="1:11">
      <c r="A11" s="56">
        <v>3</v>
      </c>
      <c r="B11" s="57" t="s">
        <v>260</v>
      </c>
      <c r="C11" s="634">
        <v>807065209.30119574</v>
      </c>
      <c r="D11" s="635">
        <v>781198169.98108709</v>
      </c>
      <c r="E11" s="635">
        <v>1588263379.2822828</v>
      </c>
      <c r="F11" s="635">
        <v>236735295.0431278</v>
      </c>
      <c r="G11" s="635">
        <v>81337426.352225527</v>
      </c>
      <c r="H11" s="635">
        <v>318072721.39535332</v>
      </c>
      <c r="I11" s="635">
        <v>198833622.38867399</v>
      </c>
      <c r="J11" s="635">
        <v>62272015.025027178</v>
      </c>
      <c r="K11" s="636">
        <v>261105637.41370118</v>
      </c>
    </row>
    <row r="12" spans="1:11">
      <c r="A12" s="56">
        <v>4</v>
      </c>
      <c r="B12" s="57" t="s">
        <v>261</v>
      </c>
      <c r="C12" s="634">
        <v>144155782.22163039</v>
      </c>
      <c r="D12" s="635">
        <v>0</v>
      </c>
      <c r="E12" s="635">
        <v>144155782.22163039</v>
      </c>
      <c r="F12" s="635"/>
      <c r="G12" s="635"/>
      <c r="H12" s="635">
        <v>0</v>
      </c>
      <c r="I12" s="635"/>
      <c r="J12" s="635"/>
      <c r="K12" s="636">
        <v>0</v>
      </c>
    </row>
    <row r="13" spans="1:11">
      <c r="A13" s="56">
        <v>5</v>
      </c>
      <c r="B13" s="57" t="s">
        <v>269</v>
      </c>
      <c r="C13" s="634">
        <v>300698445.93260872</v>
      </c>
      <c r="D13" s="635">
        <v>225755301.72597831</v>
      </c>
      <c r="E13" s="635">
        <v>526453747.65858704</v>
      </c>
      <c r="F13" s="635">
        <v>62600645.067226619</v>
      </c>
      <c r="G13" s="635">
        <v>46105237.099411398</v>
      </c>
      <c r="H13" s="635">
        <v>108705882.16663802</v>
      </c>
      <c r="I13" s="635">
        <v>24106158.91873369</v>
      </c>
      <c r="J13" s="635">
        <v>18345629.250288039</v>
      </c>
      <c r="K13" s="636">
        <v>42451788.169021726</v>
      </c>
    </row>
    <row r="14" spans="1:11">
      <c r="A14" s="56">
        <v>6</v>
      </c>
      <c r="B14" s="57" t="s">
        <v>301</v>
      </c>
      <c r="C14" s="634"/>
      <c r="D14" s="635"/>
      <c r="E14" s="635">
        <v>0</v>
      </c>
      <c r="F14" s="635"/>
      <c r="G14" s="635"/>
      <c r="H14" s="635">
        <v>0</v>
      </c>
      <c r="I14" s="635"/>
      <c r="J14" s="635"/>
      <c r="K14" s="636">
        <v>0</v>
      </c>
    </row>
    <row r="15" spans="1:11">
      <c r="A15" s="56">
        <v>7</v>
      </c>
      <c r="B15" s="57" t="s">
        <v>302</v>
      </c>
      <c r="C15" s="634">
        <v>27065468.05989131</v>
      </c>
      <c r="D15" s="635">
        <v>27746929.018043481</v>
      </c>
      <c r="E15" s="635">
        <v>54812397.077934787</v>
      </c>
      <c r="F15" s="635">
        <v>8337806.9803260854</v>
      </c>
      <c r="G15" s="635">
        <v>4895831.3733695634</v>
      </c>
      <c r="H15" s="635">
        <v>13233638.35369565</v>
      </c>
      <c r="I15" s="635">
        <v>8337806.9803260854</v>
      </c>
      <c r="J15" s="635">
        <v>4895831.3733695634</v>
      </c>
      <c r="K15" s="636">
        <v>13233638.35369565</v>
      </c>
    </row>
    <row r="16" spans="1:11">
      <c r="A16" s="56">
        <v>8</v>
      </c>
      <c r="B16" s="58" t="s">
        <v>262</v>
      </c>
      <c r="C16" s="634">
        <v>1609799667.404891</v>
      </c>
      <c r="D16" s="635">
        <v>1882936960.0856526</v>
      </c>
      <c r="E16" s="635">
        <v>3492736627.4905438</v>
      </c>
      <c r="F16" s="635">
        <v>335371447.8926506</v>
      </c>
      <c r="G16" s="635">
        <v>201617959.76702061</v>
      </c>
      <c r="H16" s="635">
        <v>536989407.65967119</v>
      </c>
      <c r="I16" s="635">
        <v>236659190.03376636</v>
      </c>
      <c r="J16" s="635">
        <v>99834326.137081519</v>
      </c>
      <c r="K16" s="636">
        <v>336493516.17084789</v>
      </c>
    </row>
    <row r="17" spans="1:11">
      <c r="A17" s="51" t="s">
        <v>259</v>
      </c>
      <c r="B17" s="52"/>
      <c r="C17" s="632"/>
      <c r="D17" s="632"/>
      <c r="E17" s="632"/>
      <c r="F17" s="632"/>
      <c r="G17" s="632"/>
      <c r="H17" s="632"/>
      <c r="I17" s="632"/>
      <c r="J17" s="632"/>
      <c r="K17" s="633"/>
    </row>
    <row r="18" spans="1:11">
      <c r="A18" s="56">
        <v>9</v>
      </c>
      <c r="B18" s="57" t="s">
        <v>265</v>
      </c>
      <c r="C18" s="634">
        <v>0</v>
      </c>
      <c r="D18" s="635">
        <v>0</v>
      </c>
      <c r="E18" s="635">
        <v>0</v>
      </c>
      <c r="F18" s="635">
        <v>0</v>
      </c>
      <c r="G18" s="635">
        <v>0</v>
      </c>
      <c r="H18" s="635">
        <v>0</v>
      </c>
      <c r="I18" s="635">
        <v>0</v>
      </c>
      <c r="J18" s="635">
        <v>0</v>
      </c>
      <c r="K18" s="636">
        <v>0</v>
      </c>
    </row>
    <row r="19" spans="1:11">
      <c r="A19" s="56">
        <v>10</v>
      </c>
      <c r="B19" s="57" t="s">
        <v>303</v>
      </c>
      <c r="C19" s="634">
        <v>1230227489.9498911</v>
      </c>
      <c r="D19" s="635">
        <v>1331083859.6165221</v>
      </c>
      <c r="E19" s="635">
        <v>2561311349.5664129</v>
      </c>
      <c r="F19" s="635">
        <v>33650206.479184791</v>
      </c>
      <c r="G19" s="635">
        <v>15355461.308260869</v>
      </c>
      <c r="H19" s="635">
        <v>49005667.787445664</v>
      </c>
      <c r="I19" s="635">
        <v>39031730.689510867</v>
      </c>
      <c r="J19" s="635">
        <v>147952645.4927173</v>
      </c>
      <c r="K19" s="636">
        <v>186984376.18222815</v>
      </c>
    </row>
    <row r="20" spans="1:11">
      <c r="A20" s="56">
        <v>11</v>
      </c>
      <c r="B20" s="57" t="s">
        <v>264</v>
      </c>
      <c r="C20" s="634">
        <v>30227637.21076088</v>
      </c>
      <c r="D20" s="635">
        <v>5670099.9970652182</v>
      </c>
      <c r="E20" s="635">
        <v>35897737.2078261</v>
      </c>
      <c r="F20" s="635">
        <v>553458.22706521826</v>
      </c>
      <c r="G20" s="635">
        <v>48043.532608695663</v>
      </c>
      <c r="H20" s="635">
        <v>601501.75967391394</v>
      </c>
      <c r="I20" s="635">
        <v>553458.22706521826</v>
      </c>
      <c r="J20" s="635">
        <v>48043.532608695663</v>
      </c>
      <c r="K20" s="636">
        <v>601501.75967391394</v>
      </c>
    </row>
    <row r="21" spans="1:11" ht="13.5" thickBot="1">
      <c r="A21" s="59">
        <v>12</v>
      </c>
      <c r="B21" s="60" t="s">
        <v>263</v>
      </c>
      <c r="C21" s="637">
        <v>1260455127.1606519</v>
      </c>
      <c r="D21" s="638">
        <v>1336753959.6135874</v>
      </c>
      <c r="E21" s="637">
        <v>2597209086.7742391</v>
      </c>
      <c r="F21" s="638">
        <v>34203664.706250012</v>
      </c>
      <c r="G21" s="638">
        <v>15403504.840869565</v>
      </c>
      <c r="H21" s="638">
        <v>49607169.54711958</v>
      </c>
      <c r="I21" s="638">
        <v>39585188.916576087</v>
      </c>
      <c r="J21" s="638">
        <v>148000689.02532598</v>
      </c>
      <c r="K21" s="639">
        <v>187585877.94190207</v>
      </c>
    </row>
    <row r="22" spans="1:11" ht="38.25" customHeight="1" thickBot="1">
      <c r="A22" s="61"/>
      <c r="B22" s="62"/>
      <c r="C22" s="62"/>
      <c r="D22" s="62"/>
      <c r="E22" s="62"/>
      <c r="F22" s="743" t="s">
        <v>305</v>
      </c>
      <c r="G22" s="744"/>
      <c r="H22" s="744"/>
      <c r="I22" s="743" t="s">
        <v>270</v>
      </c>
      <c r="J22" s="744"/>
      <c r="K22" s="745"/>
    </row>
    <row r="23" spans="1:11">
      <c r="A23" s="63">
        <v>13</v>
      </c>
      <c r="B23" s="64" t="s">
        <v>255</v>
      </c>
      <c r="C23" s="65"/>
      <c r="D23" s="65"/>
      <c r="E23" s="65"/>
      <c r="F23" s="640">
        <v>340675721.25499988</v>
      </c>
      <c r="G23" s="640">
        <v>355259739.20543468</v>
      </c>
      <c r="H23" s="640">
        <v>695935460.46043456</v>
      </c>
      <c r="I23" s="640">
        <v>335294197.04467392</v>
      </c>
      <c r="J23" s="640">
        <v>228397584.54684791</v>
      </c>
      <c r="K23" s="641">
        <v>563691781.59152174</v>
      </c>
    </row>
    <row r="24" spans="1:11" ht="13.5" thickBot="1">
      <c r="A24" s="66">
        <v>14</v>
      </c>
      <c r="B24" s="67" t="s">
        <v>267</v>
      </c>
      <c r="C24" s="68"/>
      <c r="D24" s="69"/>
      <c r="E24" s="70"/>
      <c r="F24" s="642">
        <v>301167783.18640047</v>
      </c>
      <c r="G24" s="642">
        <v>186214454.92615119</v>
      </c>
      <c r="H24" s="642">
        <v>487382238.11255181</v>
      </c>
      <c r="I24" s="642">
        <v>197074001.1171903</v>
      </c>
      <c r="J24" s="642">
        <v>24958581.53427038</v>
      </c>
      <c r="K24" s="643">
        <v>149953460.13588309</v>
      </c>
    </row>
    <row r="25" spans="1:11" ht="13.5" thickBot="1">
      <c r="A25" s="71">
        <v>15</v>
      </c>
      <c r="B25" s="72" t="s">
        <v>268</v>
      </c>
      <c r="C25" s="73"/>
      <c r="D25" s="73"/>
      <c r="E25" s="73"/>
      <c r="F25" s="644">
        <v>1.154666088513213</v>
      </c>
      <c r="G25" s="644">
        <v>1.9435437502269139</v>
      </c>
      <c r="H25" s="644">
        <v>1.4402904984097169</v>
      </c>
      <c r="I25" s="644">
        <v>1.7832303228826569</v>
      </c>
      <c r="J25" s="644">
        <v>9.1997398754222282</v>
      </c>
      <c r="K25" s="645">
        <v>4.205609805600993</v>
      </c>
    </row>
    <row r="27" spans="1:11" ht="25.5">
      <c r="B27" s="47" t="s">
        <v>304</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0" zoomScaleNormal="80" workbookViewId="0">
      <pane xSplit="1" ySplit="5" topLeftCell="B6" activePane="bottomRight" state="frozen"/>
      <selection activeCell="H23" sqref="H23:H24"/>
      <selection pane="topRight" activeCell="H23" sqref="H23:H24"/>
      <selection pane="bottomLeft" activeCell="H23" sqref="H23:H24"/>
      <selection pane="bottomRight" activeCell="C34" sqref="C34"/>
    </sheetView>
  </sheetViews>
  <sheetFormatPr defaultColWidth="9.140625" defaultRowHeight="12.75"/>
  <cols>
    <col min="1" max="1" width="10.5703125" style="3" bestFit="1" customWidth="1"/>
    <col min="2" max="2" width="95" style="3" customWidth="1"/>
    <col min="3" max="3" width="12.5703125" style="3" bestFit="1" customWidth="1"/>
    <col min="4" max="4" width="11.42578125" style="3" customWidth="1"/>
    <col min="5" max="5" width="18.28515625" style="3" bestFit="1" customWidth="1"/>
    <col min="6" max="13" width="12.7109375" style="3" customWidth="1"/>
    <col min="14" max="14" width="19.140625" style="3" customWidth="1"/>
    <col min="15" max="16384" width="9.140625" style="8"/>
  </cols>
  <sheetData>
    <row r="1" spans="1:14" ht="15.75">
      <c r="A1" s="3" t="s">
        <v>30</v>
      </c>
      <c r="B1" s="147" t="str">
        <f>'1. key ratios '!$B$1</f>
        <v>JSC "BASISBANK"</v>
      </c>
    </row>
    <row r="2" spans="1:14" ht="14.25" customHeight="1">
      <c r="A2" s="3" t="s">
        <v>31</v>
      </c>
      <c r="B2" s="150">
        <f>'1. key ratios '!$B$2</f>
        <v>45565</v>
      </c>
    </row>
    <row r="3" spans="1:14" ht="14.25" customHeight="1"/>
    <row r="4" spans="1:14" ht="13.5" thickBot="1">
      <c r="A4" s="3" t="s">
        <v>163</v>
      </c>
      <c r="B4" s="42" t="s">
        <v>28</v>
      </c>
    </row>
    <row r="5" spans="1:14" s="14" customFormat="1">
      <c r="A5" s="12"/>
      <c r="B5" s="13"/>
      <c r="C5" s="539" t="s">
        <v>0</v>
      </c>
      <c r="D5" s="539" t="s">
        <v>1</v>
      </c>
      <c r="E5" s="539" t="s">
        <v>2</v>
      </c>
      <c r="F5" s="539" t="s">
        <v>3</v>
      </c>
      <c r="G5" s="539" t="s">
        <v>4</v>
      </c>
      <c r="H5" s="539" t="s">
        <v>5</v>
      </c>
      <c r="I5" s="539" t="s">
        <v>8</v>
      </c>
      <c r="J5" s="539" t="s">
        <v>9</v>
      </c>
      <c r="K5" s="539" t="s">
        <v>10</v>
      </c>
      <c r="L5" s="539" t="s">
        <v>11</v>
      </c>
      <c r="M5" s="539" t="s">
        <v>12</v>
      </c>
      <c r="N5" s="540" t="s">
        <v>13</v>
      </c>
    </row>
    <row r="6" spans="1:14" ht="60.75" customHeight="1">
      <c r="A6" s="15"/>
      <c r="B6" s="16"/>
      <c r="C6" s="541" t="s">
        <v>162</v>
      </c>
      <c r="D6" s="542" t="s">
        <v>161</v>
      </c>
      <c r="E6" s="543" t="s">
        <v>160</v>
      </c>
      <c r="F6" s="544">
        <v>0</v>
      </c>
      <c r="G6" s="544">
        <v>0.2</v>
      </c>
      <c r="H6" s="544">
        <v>0.35</v>
      </c>
      <c r="I6" s="544">
        <v>0.5</v>
      </c>
      <c r="J6" s="544">
        <v>0.75</v>
      </c>
      <c r="K6" s="544">
        <v>1</v>
      </c>
      <c r="L6" s="544">
        <v>1.5</v>
      </c>
      <c r="M6" s="544">
        <v>2.5</v>
      </c>
      <c r="N6" s="545" t="s">
        <v>169</v>
      </c>
    </row>
    <row r="7" spans="1:14" ht="15">
      <c r="A7" s="17">
        <v>1</v>
      </c>
      <c r="B7" s="18" t="s">
        <v>159</v>
      </c>
      <c r="C7" s="19">
        <f>SUM(C8:C13)</f>
        <v>15240000</v>
      </c>
      <c r="D7" s="16"/>
      <c r="E7" s="20">
        <f t="shared" ref="E7:M7" si="0">SUM(E8:E13)</f>
        <v>304800</v>
      </c>
      <c r="F7" s="21">
        <f>SUM(F8:F13)</f>
        <v>304800</v>
      </c>
      <c r="G7" s="21">
        <f t="shared" si="0"/>
        <v>0</v>
      </c>
      <c r="H7" s="21">
        <f t="shared" si="0"/>
        <v>0</v>
      </c>
      <c r="I7" s="21">
        <f t="shared" si="0"/>
        <v>0</v>
      </c>
      <c r="J7" s="21">
        <f t="shared" si="0"/>
        <v>0</v>
      </c>
      <c r="K7" s="21">
        <f t="shared" si="0"/>
        <v>0</v>
      </c>
      <c r="L7" s="21">
        <f t="shared" si="0"/>
        <v>0</v>
      </c>
      <c r="M7" s="21">
        <f t="shared" si="0"/>
        <v>0</v>
      </c>
      <c r="N7" s="22">
        <f>SUM(N8:N13)</f>
        <v>0</v>
      </c>
    </row>
    <row r="8" spans="1:14" ht="14.25">
      <c r="A8" s="17">
        <v>1.1000000000000001</v>
      </c>
      <c r="B8" s="23" t="s">
        <v>157</v>
      </c>
      <c r="C8" s="21">
        <v>15240000</v>
      </c>
      <c r="D8" s="24">
        <v>0.02</v>
      </c>
      <c r="E8" s="20">
        <f>C8*D8</f>
        <v>304800</v>
      </c>
      <c r="F8" s="21">
        <v>304800</v>
      </c>
      <c r="G8" s="21">
        <v>0</v>
      </c>
      <c r="H8" s="21">
        <v>0</v>
      </c>
      <c r="I8" s="21">
        <v>0</v>
      </c>
      <c r="J8" s="21">
        <v>0</v>
      </c>
      <c r="K8" s="21">
        <v>0</v>
      </c>
      <c r="L8" s="21">
        <v>0</v>
      </c>
      <c r="M8" s="21">
        <v>0</v>
      </c>
      <c r="N8" s="22">
        <f>SUMPRODUCT($F$6:$M$6,F8:M8)</f>
        <v>0</v>
      </c>
    </row>
    <row r="9" spans="1:14" ht="14.25">
      <c r="A9" s="17">
        <v>1.2</v>
      </c>
      <c r="B9" s="23" t="s">
        <v>156</v>
      </c>
      <c r="C9" s="21">
        <v>0</v>
      </c>
      <c r="D9" s="24">
        <v>0.05</v>
      </c>
      <c r="E9" s="20">
        <f>C9*D9</f>
        <v>0</v>
      </c>
      <c r="F9" s="21">
        <v>0</v>
      </c>
      <c r="G9" s="21">
        <v>0</v>
      </c>
      <c r="H9" s="21">
        <v>0</v>
      </c>
      <c r="I9" s="21">
        <v>0</v>
      </c>
      <c r="J9" s="21">
        <v>0</v>
      </c>
      <c r="K9" s="21">
        <v>0</v>
      </c>
      <c r="L9" s="21">
        <v>0</v>
      </c>
      <c r="M9" s="21">
        <v>0</v>
      </c>
      <c r="N9" s="22">
        <f t="shared" ref="N9:N12" si="1">SUMPRODUCT($F$6:$M$6,F9:M9)</f>
        <v>0</v>
      </c>
    </row>
    <row r="10" spans="1:14" ht="14.25">
      <c r="A10" s="17">
        <v>1.3</v>
      </c>
      <c r="B10" s="23" t="s">
        <v>155</v>
      </c>
      <c r="C10" s="21">
        <v>0</v>
      </c>
      <c r="D10" s="24">
        <v>0.08</v>
      </c>
      <c r="E10" s="20">
        <f>C10*D10</f>
        <v>0</v>
      </c>
      <c r="F10" s="21">
        <v>0</v>
      </c>
      <c r="G10" s="21">
        <v>0</v>
      </c>
      <c r="H10" s="21">
        <v>0</v>
      </c>
      <c r="I10" s="21">
        <v>0</v>
      </c>
      <c r="J10" s="21">
        <v>0</v>
      </c>
      <c r="K10" s="21">
        <v>0</v>
      </c>
      <c r="L10" s="21">
        <v>0</v>
      </c>
      <c r="M10" s="21">
        <v>0</v>
      </c>
      <c r="N10" s="22">
        <f>SUMPRODUCT($F$6:$M$6,F10:M10)</f>
        <v>0</v>
      </c>
    </row>
    <row r="11" spans="1:14" ht="14.25">
      <c r="A11" s="17">
        <v>1.4</v>
      </c>
      <c r="B11" s="23" t="s">
        <v>154</v>
      </c>
      <c r="C11" s="21">
        <v>0</v>
      </c>
      <c r="D11" s="24">
        <v>0.11</v>
      </c>
      <c r="E11" s="20">
        <f>C11*D11</f>
        <v>0</v>
      </c>
      <c r="F11" s="21">
        <v>0</v>
      </c>
      <c r="G11" s="21">
        <v>0</v>
      </c>
      <c r="H11" s="21">
        <v>0</v>
      </c>
      <c r="I11" s="21">
        <v>0</v>
      </c>
      <c r="J11" s="21">
        <v>0</v>
      </c>
      <c r="K11" s="21">
        <v>0</v>
      </c>
      <c r="L11" s="21">
        <v>0</v>
      </c>
      <c r="M11" s="21">
        <v>0</v>
      </c>
      <c r="N11" s="22">
        <f t="shared" si="1"/>
        <v>0</v>
      </c>
    </row>
    <row r="12" spans="1:14" ht="14.25">
      <c r="A12" s="17">
        <v>1.5</v>
      </c>
      <c r="B12" s="23" t="s">
        <v>153</v>
      </c>
      <c r="C12" s="21">
        <v>0</v>
      </c>
      <c r="D12" s="24">
        <v>0.14000000000000001</v>
      </c>
      <c r="E12" s="20">
        <f>C12*D12</f>
        <v>0</v>
      </c>
      <c r="F12" s="21">
        <v>0</v>
      </c>
      <c r="G12" s="21">
        <v>0</v>
      </c>
      <c r="H12" s="21">
        <v>0</v>
      </c>
      <c r="I12" s="21">
        <v>0</v>
      </c>
      <c r="J12" s="21">
        <v>0</v>
      </c>
      <c r="K12" s="21">
        <v>0</v>
      </c>
      <c r="L12" s="21">
        <v>0</v>
      </c>
      <c r="M12" s="21">
        <v>0</v>
      </c>
      <c r="N12" s="22">
        <f t="shared" si="1"/>
        <v>0</v>
      </c>
    </row>
    <row r="13" spans="1:14" ht="14.25">
      <c r="A13" s="17">
        <v>1.6</v>
      </c>
      <c r="B13" s="25" t="s">
        <v>152</v>
      </c>
      <c r="C13" s="21">
        <v>0</v>
      </c>
      <c r="D13" s="26"/>
      <c r="E13" s="21"/>
      <c r="F13" s="21">
        <v>0</v>
      </c>
      <c r="G13" s="21">
        <v>0</v>
      </c>
      <c r="H13" s="21">
        <v>0</v>
      </c>
      <c r="I13" s="21">
        <v>0</v>
      </c>
      <c r="J13" s="21">
        <v>0</v>
      </c>
      <c r="K13" s="21">
        <v>0</v>
      </c>
      <c r="L13" s="21">
        <v>0</v>
      </c>
      <c r="M13" s="21">
        <v>0</v>
      </c>
      <c r="N13" s="22">
        <f>SUMPRODUCT($F$6:$M$6,F13:M13)</f>
        <v>0</v>
      </c>
    </row>
    <row r="14" spans="1:14" ht="15">
      <c r="A14" s="17">
        <v>2</v>
      </c>
      <c r="B14" s="27" t="s">
        <v>158</v>
      </c>
      <c r="C14" s="19">
        <f>SUM(C15:C20)</f>
        <v>0</v>
      </c>
      <c r="D14" s="16"/>
      <c r="E14" s="20">
        <f t="shared" ref="E14:M14" si="2">SUM(E15:E20)</f>
        <v>0</v>
      </c>
      <c r="F14" s="21">
        <f t="shared" si="2"/>
        <v>0</v>
      </c>
      <c r="G14" s="21">
        <f t="shared" si="2"/>
        <v>0</v>
      </c>
      <c r="H14" s="21">
        <f t="shared" si="2"/>
        <v>0</v>
      </c>
      <c r="I14" s="21">
        <f t="shared" si="2"/>
        <v>0</v>
      </c>
      <c r="J14" s="21">
        <f t="shared" si="2"/>
        <v>0</v>
      </c>
      <c r="K14" s="21">
        <f t="shared" si="2"/>
        <v>0</v>
      </c>
      <c r="L14" s="21">
        <f t="shared" si="2"/>
        <v>0</v>
      </c>
      <c r="M14" s="21">
        <f t="shared" si="2"/>
        <v>0</v>
      </c>
      <c r="N14" s="22">
        <f>SUM(N15:N20)</f>
        <v>0</v>
      </c>
    </row>
    <row r="15" spans="1:14" ht="14.25">
      <c r="A15" s="17">
        <v>2.1</v>
      </c>
      <c r="B15" s="25" t="s">
        <v>157</v>
      </c>
      <c r="C15" s="21">
        <v>0</v>
      </c>
      <c r="D15" s="24">
        <v>5.0000000000000001E-3</v>
      </c>
      <c r="E15" s="20">
        <f>C15*D15</f>
        <v>0</v>
      </c>
      <c r="F15" s="21">
        <v>0</v>
      </c>
      <c r="G15" s="21">
        <v>0</v>
      </c>
      <c r="H15" s="21">
        <v>0</v>
      </c>
      <c r="I15" s="21">
        <v>0</v>
      </c>
      <c r="J15" s="21">
        <v>0</v>
      </c>
      <c r="K15" s="21">
        <v>0</v>
      </c>
      <c r="L15" s="21">
        <v>0</v>
      </c>
      <c r="M15" s="21">
        <v>0</v>
      </c>
      <c r="N15" s="22">
        <f>SUMPRODUCT($F$6:$M$6,F15:M15)</f>
        <v>0</v>
      </c>
    </row>
    <row r="16" spans="1:14" ht="14.25">
      <c r="A16" s="17">
        <v>2.2000000000000002</v>
      </c>
      <c r="B16" s="25" t="s">
        <v>156</v>
      </c>
      <c r="C16" s="21">
        <v>0</v>
      </c>
      <c r="D16" s="24">
        <v>0.01</v>
      </c>
      <c r="E16" s="20">
        <f>C16*D16</f>
        <v>0</v>
      </c>
      <c r="F16" s="21">
        <v>0</v>
      </c>
      <c r="G16" s="21">
        <v>0</v>
      </c>
      <c r="H16" s="21">
        <v>0</v>
      </c>
      <c r="I16" s="21">
        <v>0</v>
      </c>
      <c r="J16" s="21">
        <v>0</v>
      </c>
      <c r="K16" s="21">
        <v>0</v>
      </c>
      <c r="L16" s="21">
        <v>0</v>
      </c>
      <c r="M16" s="21">
        <v>0</v>
      </c>
      <c r="N16" s="22">
        <f t="shared" ref="N16:N20" si="3">SUMPRODUCT($F$6:$M$6,F16:M16)</f>
        <v>0</v>
      </c>
    </row>
    <row r="17" spans="1:14" ht="14.25">
      <c r="A17" s="17">
        <v>2.2999999999999998</v>
      </c>
      <c r="B17" s="25" t="s">
        <v>155</v>
      </c>
      <c r="C17" s="21">
        <v>0</v>
      </c>
      <c r="D17" s="24">
        <v>0.02</v>
      </c>
      <c r="E17" s="20">
        <f>C17*D17</f>
        <v>0</v>
      </c>
      <c r="F17" s="21">
        <v>0</v>
      </c>
      <c r="G17" s="21">
        <v>0</v>
      </c>
      <c r="H17" s="21">
        <v>0</v>
      </c>
      <c r="I17" s="21">
        <v>0</v>
      </c>
      <c r="J17" s="21">
        <v>0</v>
      </c>
      <c r="K17" s="21">
        <v>0</v>
      </c>
      <c r="L17" s="21">
        <v>0</v>
      </c>
      <c r="M17" s="21">
        <v>0</v>
      </c>
      <c r="N17" s="22">
        <f t="shared" si="3"/>
        <v>0</v>
      </c>
    </row>
    <row r="18" spans="1:14" ht="14.25">
      <c r="A18" s="17">
        <v>2.4</v>
      </c>
      <c r="B18" s="25" t="s">
        <v>154</v>
      </c>
      <c r="C18" s="21">
        <v>0</v>
      </c>
      <c r="D18" s="24">
        <v>0.03</v>
      </c>
      <c r="E18" s="20">
        <f>C18*D18</f>
        <v>0</v>
      </c>
      <c r="F18" s="21">
        <v>0</v>
      </c>
      <c r="G18" s="21">
        <v>0</v>
      </c>
      <c r="H18" s="21">
        <v>0</v>
      </c>
      <c r="I18" s="21">
        <v>0</v>
      </c>
      <c r="J18" s="21">
        <v>0</v>
      </c>
      <c r="K18" s="21">
        <v>0</v>
      </c>
      <c r="L18" s="21">
        <v>0</v>
      </c>
      <c r="M18" s="21">
        <v>0</v>
      </c>
      <c r="N18" s="22">
        <f t="shared" si="3"/>
        <v>0</v>
      </c>
    </row>
    <row r="19" spans="1:14" ht="14.25">
      <c r="A19" s="17">
        <v>2.5</v>
      </c>
      <c r="B19" s="25" t="s">
        <v>153</v>
      </c>
      <c r="C19" s="21">
        <v>0</v>
      </c>
      <c r="D19" s="24">
        <v>0.04</v>
      </c>
      <c r="E19" s="20">
        <f>C19*D19</f>
        <v>0</v>
      </c>
      <c r="F19" s="21">
        <v>0</v>
      </c>
      <c r="G19" s="21">
        <v>0</v>
      </c>
      <c r="H19" s="21">
        <v>0</v>
      </c>
      <c r="I19" s="21">
        <v>0</v>
      </c>
      <c r="J19" s="21">
        <v>0</v>
      </c>
      <c r="K19" s="21">
        <v>0</v>
      </c>
      <c r="L19" s="21">
        <v>0</v>
      </c>
      <c r="M19" s="21">
        <v>0</v>
      </c>
      <c r="N19" s="22">
        <f t="shared" si="3"/>
        <v>0</v>
      </c>
    </row>
    <row r="20" spans="1:14" ht="14.25">
      <c r="A20" s="17">
        <v>2.6</v>
      </c>
      <c r="B20" s="25" t="s">
        <v>152</v>
      </c>
      <c r="C20" s="21">
        <v>0</v>
      </c>
      <c r="D20" s="26"/>
      <c r="E20" s="28"/>
      <c r="F20" s="21">
        <v>0</v>
      </c>
      <c r="G20" s="21">
        <v>0</v>
      </c>
      <c r="H20" s="21">
        <v>0</v>
      </c>
      <c r="I20" s="21">
        <v>0</v>
      </c>
      <c r="J20" s="21">
        <v>0</v>
      </c>
      <c r="K20" s="21">
        <v>0</v>
      </c>
      <c r="L20" s="21">
        <v>0</v>
      </c>
      <c r="M20" s="21">
        <v>0</v>
      </c>
      <c r="N20" s="22">
        <f t="shared" si="3"/>
        <v>0</v>
      </c>
    </row>
    <row r="21" spans="1:14" ht="15.75" thickBot="1">
      <c r="A21" s="29"/>
      <c r="B21" s="30" t="s">
        <v>64</v>
      </c>
      <c r="C21" s="11">
        <f>C14+C7</f>
        <v>15240000</v>
      </c>
      <c r="D21" s="31"/>
      <c r="E21" s="32">
        <f>E14+E7</f>
        <v>304800</v>
      </c>
      <c r="F21" s="33">
        <f>F7+F14</f>
        <v>304800</v>
      </c>
      <c r="G21" s="33">
        <f t="shared" ref="G21:L21" si="4">G7+G14</f>
        <v>0</v>
      </c>
      <c r="H21" s="33">
        <f t="shared" si="4"/>
        <v>0</v>
      </c>
      <c r="I21" s="33">
        <f t="shared" si="4"/>
        <v>0</v>
      </c>
      <c r="J21" s="33">
        <f t="shared" si="4"/>
        <v>0</v>
      </c>
      <c r="K21" s="33">
        <f t="shared" si="4"/>
        <v>0</v>
      </c>
      <c r="L21" s="33">
        <f t="shared" si="4"/>
        <v>0</v>
      </c>
      <c r="M21" s="33">
        <f>M7+M14</f>
        <v>0</v>
      </c>
      <c r="N21" s="34">
        <f>N14+N7</f>
        <v>0</v>
      </c>
    </row>
    <row r="22" spans="1:14">
      <c r="E22" s="35"/>
      <c r="F22" s="35"/>
      <c r="G22" s="35"/>
      <c r="H22" s="35"/>
      <c r="I22" s="35"/>
      <c r="J22" s="35"/>
      <c r="K22" s="35"/>
      <c r="L22" s="35"/>
      <c r="M22" s="35"/>
    </row>
  </sheetData>
  <conditionalFormatting sqref="E8:E12">
    <cfRule type="expression" dxfId="20" priority="2">
      <formula>(C8*D8)&lt;&gt;SUM(#REF!)</formula>
    </cfRule>
  </conditionalFormatting>
  <conditionalFormatting sqref="E20">
    <cfRule type="expression" dxfId="19" priority="3">
      <formula>$E$88&lt;&gt;SUM(#REF!)</formula>
    </cfRule>
  </conditionalFormatting>
  <conditionalFormatting sqref="E15:E19">
    <cfRule type="expression" dxfId="18"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80" zoomScaleNormal="80" workbookViewId="0">
      <selection activeCell="B2" sqref="B2"/>
    </sheetView>
  </sheetViews>
  <sheetFormatPr defaultRowHeight="15.75"/>
  <cols>
    <col min="1" max="1" width="11.42578125" style="149" customWidth="1"/>
    <col min="2" max="2" width="145.42578125" style="211" customWidth="1"/>
    <col min="3" max="3" width="22.85546875" style="149" customWidth="1"/>
    <col min="4" max="16384" width="9.140625" style="149"/>
  </cols>
  <sheetData>
    <row r="1" spans="1:3">
      <c r="A1" s="146" t="s">
        <v>30</v>
      </c>
      <c r="B1" s="147" t="str">
        <f>'1. key ratios '!$B$1</f>
        <v>JSC "BASISBANK"</v>
      </c>
    </row>
    <row r="2" spans="1:3">
      <c r="A2" s="146" t="s">
        <v>31</v>
      </c>
      <c r="B2" s="150">
        <f>'1. key ratios '!$B$2</f>
        <v>45565</v>
      </c>
    </row>
    <row r="3" spans="1:3">
      <c r="B3" s="149"/>
    </row>
    <row r="4" spans="1:3">
      <c r="A4" s="149" t="s">
        <v>309</v>
      </c>
      <c r="B4" s="149" t="s">
        <v>310</v>
      </c>
    </row>
    <row r="5" spans="1:3">
      <c r="A5" s="546" t="s">
        <v>311</v>
      </c>
      <c r="B5" s="547"/>
      <c r="C5" s="548"/>
    </row>
    <row r="6" spans="1:3">
      <c r="A6" s="549">
        <v>1</v>
      </c>
      <c r="B6" s="550" t="s">
        <v>356</v>
      </c>
      <c r="C6" s="551">
        <v>3763414632.1674762</v>
      </c>
    </row>
    <row r="7" spans="1:3">
      <c r="A7" s="549">
        <v>2</v>
      </c>
      <c r="B7" s="550" t="s">
        <v>312</v>
      </c>
      <c r="C7" s="551">
        <v>-29799329.870000001</v>
      </c>
    </row>
    <row r="8" spans="1:3">
      <c r="A8" s="552">
        <v>3</v>
      </c>
      <c r="B8" s="553" t="s">
        <v>313</v>
      </c>
      <c r="C8" s="551">
        <f>C6+C7</f>
        <v>3733615302.2974763</v>
      </c>
    </row>
    <row r="9" spans="1:3">
      <c r="A9" s="546" t="s">
        <v>314</v>
      </c>
      <c r="B9" s="547"/>
      <c r="C9" s="554"/>
    </row>
    <row r="10" spans="1:3">
      <c r="A10" s="549">
        <v>4</v>
      </c>
      <c r="B10" s="555" t="s">
        <v>735</v>
      </c>
      <c r="C10" s="551">
        <v>0</v>
      </c>
    </row>
    <row r="11" spans="1:3">
      <c r="A11" s="549">
        <v>5</v>
      </c>
      <c r="B11" s="556" t="s">
        <v>736</v>
      </c>
      <c r="C11" s="551">
        <v>0</v>
      </c>
    </row>
    <row r="12" spans="1:3">
      <c r="A12" s="549" t="s">
        <v>315</v>
      </c>
      <c r="B12" s="556" t="s">
        <v>316</v>
      </c>
      <c r="C12" s="551">
        <v>304800</v>
      </c>
    </row>
    <row r="13" spans="1:3">
      <c r="A13" s="557">
        <v>6</v>
      </c>
      <c r="B13" s="555" t="s">
        <v>317</v>
      </c>
      <c r="C13" s="551">
        <v>0</v>
      </c>
    </row>
    <row r="14" spans="1:3">
      <c r="A14" s="557">
        <v>7</v>
      </c>
      <c r="B14" s="558" t="s">
        <v>318</v>
      </c>
      <c r="C14" s="551">
        <v>0</v>
      </c>
    </row>
    <row r="15" spans="1:3">
      <c r="A15" s="559">
        <v>8</v>
      </c>
      <c r="B15" s="560" t="s">
        <v>319</v>
      </c>
      <c r="C15" s="551">
        <v>0</v>
      </c>
    </row>
    <row r="16" spans="1:3">
      <c r="A16" s="557">
        <v>9</v>
      </c>
      <c r="B16" s="558" t="s">
        <v>320</v>
      </c>
      <c r="C16" s="551">
        <v>0</v>
      </c>
    </row>
    <row r="17" spans="1:3">
      <c r="A17" s="557">
        <v>10</v>
      </c>
      <c r="B17" s="558" t="s">
        <v>321</v>
      </c>
      <c r="C17" s="551">
        <v>0</v>
      </c>
    </row>
    <row r="18" spans="1:3">
      <c r="A18" s="552">
        <v>11</v>
      </c>
      <c r="B18" s="561" t="s">
        <v>322</v>
      </c>
      <c r="C18" s="562">
        <f>SUM(C10:C17)</f>
        <v>304800</v>
      </c>
    </row>
    <row r="19" spans="1:3">
      <c r="A19" s="546" t="s">
        <v>323</v>
      </c>
      <c r="B19" s="547"/>
      <c r="C19" s="554"/>
    </row>
    <row r="20" spans="1:3">
      <c r="A20" s="557">
        <v>12</v>
      </c>
      <c r="B20" s="555" t="s">
        <v>324</v>
      </c>
      <c r="C20" s="551">
        <v>0</v>
      </c>
    </row>
    <row r="21" spans="1:3">
      <c r="A21" s="557">
        <v>13</v>
      </c>
      <c r="B21" s="555" t="s">
        <v>325</v>
      </c>
      <c r="C21" s="551">
        <v>0</v>
      </c>
    </row>
    <row r="22" spans="1:3">
      <c r="A22" s="557">
        <v>14</v>
      </c>
      <c r="B22" s="555" t="s">
        <v>326</v>
      </c>
      <c r="C22" s="551">
        <v>0</v>
      </c>
    </row>
    <row r="23" spans="1:3">
      <c r="A23" s="557" t="s">
        <v>327</v>
      </c>
      <c r="B23" s="555" t="s">
        <v>328</v>
      </c>
      <c r="C23" s="551">
        <v>0</v>
      </c>
    </row>
    <row r="24" spans="1:3">
      <c r="A24" s="557">
        <v>15</v>
      </c>
      <c r="B24" s="555" t="s">
        <v>329</v>
      </c>
      <c r="C24" s="551">
        <v>0</v>
      </c>
    </row>
    <row r="25" spans="1:3">
      <c r="A25" s="557" t="s">
        <v>330</v>
      </c>
      <c r="B25" s="555" t="s">
        <v>331</v>
      </c>
      <c r="C25" s="551">
        <v>0</v>
      </c>
    </row>
    <row r="26" spans="1:3">
      <c r="A26" s="552">
        <v>16</v>
      </c>
      <c r="B26" s="561" t="s">
        <v>332</v>
      </c>
      <c r="C26" s="562">
        <f>SUM(C20:C25)</f>
        <v>0</v>
      </c>
    </row>
    <row r="27" spans="1:3">
      <c r="A27" s="546" t="s">
        <v>333</v>
      </c>
      <c r="B27" s="547"/>
      <c r="C27" s="554"/>
    </row>
    <row r="28" spans="1:3">
      <c r="A28" s="549">
        <v>17</v>
      </c>
      <c r="B28" s="556" t="s">
        <v>334</v>
      </c>
      <c r="C28" s="551">
        <v>637833029.27610004</v>
      </c>
    </row>
    <row r="29" spans="1:3">
      <c r="A29" s="549">
        <v>18</v>
      </c>
      <c r="B29" s="556" t="s">
        <v>335</v>
      </c>
      <c r="C29" s="551">
        <v>-267590436.79754001</v>
      </c>
    </row>
    <row r="30" spans="1:3">
      <c r="A30" s="552">
        <v>19</v>
      </c>
      <c r="B30" s="561" t="s">
        <v>336</v>
      </c>
      <c r="C30" s="562">
        <f>C28+C29</f>
        <v>370242592.47856003</v>
      </c>
    </row>
    <row r="31" spans="1:3">
      <c r="A31" s="546" t="s">
        <v>337</v>
      </c>
      <c r="B31" s="547"/>
      <c r="C31" s="554"/>
    </row>
    <row r="32" spans="1:3">
      <c r="A32" s="549" t="s">
        <v>338</v>
      </c>
      <c r="B32" s="555" t="s">
        <v>339</v>
      </c>
      <c r="C32" s="551">
        <v>0</v>
      </c>
    </row>
    <row r="33" spans="1:3">
      <c r="A33" s="549" t="s">
        <v>340</v>
      </c>
      <c r="B33" s="556" t="s">
        <v>341</v>
      </c>
      <c r="C33" s="551">
        <v>0</v>
      </c>
    </row>
    <row r="34" spans="1:3">
      <c r="A34" s="546" t="s">
        <v>734</v>
      </c>
      <c r="B34" s="547"/>
      <c r="C34" s="554"/>
    </row>
    <row r="35" spans="1:3">
      <c r="A35" s="563">
        <v>20</v>
      </c>
      <c r="B35" s="564" t="s">
        <v>342</v>
      </c>
      <c r="C35" s="551">
        <v>550172712.93999994</v>
      </c>
    </row>
    <row r="36" spans="1:3">
      <c r="A36" s="552">
        <v>21</v>
      </c>
      <c r="B36" s="561" t="s">
        <v>343</v>
      </c>
      <c r="C36" s="562">
        <f>C8+C18+C26+C30</f>
        <v>4104162694.7760363</v>
      </c>
    </row>
    <row r="37" spans="1:3">
      <c r="A37" s="546" t="s">
        <v>344</v>
      </c>
      <c r="B37" s="547"/>
      <c r="C37" s="554"/>
    </row>
    <row r="38" spans="1:3">
      <c r="A38" s="552">
        <v>22</v>
      </c>
      <c r="B38" s="561" t="s">
        <v>344</v>
      </c>
      <c r="C38" s="646">
        <f t="shared" ref="C38" si="0">C35/C36</f>
        <v>0.13405236435687226</v>
      </c>
    </row>
    <row r="39" spans="1:3">
      <c r="A39" s="546" t="s">
        <v>345</v>
      </c>
      <c r="B39" s="547"/>
      <c r="C39" s="554"/>
    </row>
    <row r="40" spans="1:3">
      <c r="A40" s="565" t="s">
        <v>346</v>
      </c>
      <c r="B40" s="555" t="s">
        <v>347</v>
      </c>
      <c r="C40" s="551">
        <v>0</v>
      </c>
    </row>
    <row r="41" spans="1:3">
      <c r="A41" s="565" t="s">
        <v>348</v>
      </c>
      <c r="B41" s="550" t="s">
        <v>349</v>
      </c>
      <c r="C41" s="551">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80" zoomScaleNormal="80" workbookViewId="0">
      <pane xSplit="2" ySplit="6" topLeftCell="C16" activePane="bottomRight" state="frozen"/>
      <selection activeCell="H23" sqref="H23:H24"/>
      <selection pane="topRight" activeCell="H23" sqref="H23:H24"/>
      <selection pane="bottomLeft" activeCell="H23" sqref="H23:H24"/>
      <selection pane="bottomRight" activeCell="B2" sqref="B2"/>
    </sheetView>
  </sheetViews>
  <sheetFormatPr defaultRowHeight="15.75"/>
  <cols>
    <col min="1" max="1" width="8.7109375" style="149"/>
    <col min="2" max="2" width="135.28515625" style="211" customWidth="1"/>
    <col min="3" max="7" width="17.5703125" style="149" customWidth="1"/>
    <col min="8" max="16384" width="9.140625" style="149"/>
  </cols>
  <sheetData>
    <row r="1" spans="1:7">
      <c r="A1" s="149" t="s">
        <v>30</v>
      </c>
      <c r="B1" s="147" t="str">
        <f>'1. key ratios '!$B$1</f>
        <v>JSC "BASISBANK"</v>
      </c>
    </row>
    <row r="2" spans="1:7">
      <c r="A2" s="149" t="s">
        <v>31</v>
      </c>
      <c r="B2" s="150">
        <f>'1. key ratios '!$B$2</f>
        <v>45565</v>
      </c>
    </row>
    <row r="4" spans="1:7" ht="16.5" thickBot="1">
      <c r="A4" s="149" t="s">
        <v>406</v>
      </c>
      <c r="B4" s="566" t="s">
        <v>367</v>
      </c>
    </row>
    <row r="5" spans="1:7">
      <c r="A5" s="567"/>
      <c r="B5" s="568"/>
      <c r="C5" s="746" t="s">
        <v>368</v>
      </c>
      <c r="D5" s="746"/>
      <c r="E5" s="746"/>
      <c r="F5" s="746"/>
      <c r="G5" s="747" t="s">
        <v>369</v>
      </c>
    </row>
    <row r="6" spans="1:7">
      <c r="A6" s="569"/>
      <c r="B6" s="570"/>
      <c r="C6" s="599" t="s">
        <v>370</v>
      </c>
      <c r="D6" s="600" t="s">
        <v>371</v>
      </c>
      <c r="E6" s="600" t="s">
        <v>372</v>
      </c>
      <c r="F6" s="600" t="s">
        <v>373</v>
      </c>
      <c r="G6" s="748"/>
    </row>
    <row r="7" spans="1:7">
      <c r="A7" s="571"/>
      <c r="B7" s="572" t="s">
        <v>374</v>
      </c>
      <c r="C7" s="573"/>
      <c r="D7" s="573"/>
      <c r="E7" s="573"/>
      <c r="F7" s="573"/>
      <c r="G7" s="574"/>
    </row>
    <row r="8" spans="1:7">
      <c r="A8" s="357">
        <v>1</v>
      </c>
      <c r="B8" s="575" t="s">
        <v>375</v>
      </c>
      <c r="C8" s="576">
        <f>SUM(C9:C10)</f>
        <v>0</v>
      </c>
      <c r="D8" s="576">
        <f>SUM(D9:D10)</f>
        <v>0</v>
      </c>
      <c r="E8" s="576">
        <f>SUM(E9:E10)</f>
        <v>0</v>
      </c>
      <c r="F8" s="576">
        <f>SUM(F9:F10)</f>
        <v>1354336666.1300001</v>
      </c>
      <c r="G8" s="577">
        <f>SUM(G9:G10)</f>
        <v>1354336666.1300001</v>
      </c>
    </row>
    <row r="9" spans="1:7">
      <c r="A9" s="357">
        <v>2</v>
      </c>
      <c r="B9" s="578" t="s">
        <v>376</v>
      </c>
      <c r="C9" s="576">
        <v>0</v>
      </c>
      <c r="D9" s="576">
        <v>0</v>
      </c>
      <c r="E9" s="576">
        <v>0</v>
      </c>
      <c r="F9" s="576">
        <v>691615852.53999996</v>
      </c>
      <c r="G9" s="576">
        <v>691615852.53999996</v>
      </c>
    </row>
    <row r="10" spans="1:7">
      <c r="A10" s="357">
        <v>3</v>
      </c>
      <c r="B10" s="578" t="s">
        <v>377</v>
      </c>
      <c r="C10" s="579"/>
      <c r="D10" s="579"/>
      <c r="E10" s="579"/>
      <c r="F10" s="576">
        <v>662720813.59000003</v>
      </c>
      <c r="G10" s="577">
        <v>662720813.59000003</v>
      </c>
    </row>
    <row r="11" spans="1:7" ht="14.45" customHeight="1">
      <c r="A11" s="357">
        <v>4</v>
      </c>
      <c r="B11" s="575" t="s">
        <v>378</v>
      </c>
      <c r="C11" s="576">
        <f t="shared" ref="C11:F11" si="0">SUM(C12:C13)</f>
        <v>307283327.48000002</v>
      </c>
      <c r="D11" s="576">
        <f t="shared" si="0"/>
        <v>423471149.21000004</v>
      </c>
      <c r="E11" s="576">
        <f t="shared" si="0"/>
        <v>272907774.38999999</v>
      </c>
      <c r="F11" s="576">
        <f t="shared" si="0"/>
        <v>0</v>
      </c>
      <c r="G11" s="577">
        <f>SUM(G12:G13)</f>
        <v>836838737.4404999</v>
      </c>
    </row>
    <row r="12" spans="1:7">
      <c r="A12" s="357">
        <v>5</v>
      </c>
      <c r="B12" s="578" t="s">
        <v>379</v>
      </c>
      <c r="C12" s="576">
        <v>227614764.61000001</v>
      </c>
      <c r="D12" s="576">
        <v>292958290.18000001</v>
      </c>
      <c r="E12" s="576">
        <v>223888305</v>
      </c>
      <c r="F12" s="576">
        <v>0</v>
      </c>
      <c r="G12" s="576">
        <v>707238291.80049992</v>
      </c>
    </row>
    <row r="13" spans="1:7">
      <c r="A13" s="357">
        <v>6</v>
      </c>
      <c r="B13" s="578" t="s">
        <v>380</v>
      </c>
      <c r="C13" s="576">
        <v>79668562.870000005</v>
      </c>
      <c r="D13" s="576">
        <v>130512859.03</v>
      </c>
      <c r="E13" s="576">
        <v>49019469.390000001</v>
      </c>
      <c r="F13" s="576">
        <v>0</v>
      </c>
      <c r="G13" s="576">
        <v>129600445.64</v>
      </c>
    </row>
    <row r="14" spans="1:7">
      <c r="A14" s="357">
        <v>7</v>
      </c>
      <c r="B14" s="575" t="s">
        <v>381</v>
      </c>
      <c r="C14" s="576">
        <f t="shared" ref="C14:F14" si="1">SUM(C15:C16)</f>
        <v>496901360.70000005</v>
      </c>
      <c r="D14" s="576">
        <f t="shared" si="1"/>
        <v>556394371.89999998</v>
      </c>
      <c r="E14" s="576">
        <f t="shared" si="1"/>
        <v>229602722.89000002</v>
      </c>
      <c r="F14" s="576">
        <f t="shared" si="1"/>
        <v>0</v>
      </c>
      <c r="G14" s="577">
        <f>SUM(G15:G16)</f>
        <v>492402587.86500001</v>
      </c>
    </row>
    <row r="15" spans="1:7" ht="31.5">
      <c r="A15" s="357">
        <v>8</v>
      </c>
      <c r="B15" s="578" t="s">
        <v>382</v>
      </c>
      <c r="C15" s="576">
        <v>445431092.23000002</v>
      </c>
      <c r="D15" s="576">
        <v>309771360.62</v>
      </c>
      <c r="E15" s="576">
        <v>164963971.87</v>
      </c>
      <c r="F15" s="576">
        <v>0</v>
      </c>
      <c r="G15" s="576">
        <v>460083212.35500002</v>
      </c>
    </row>
    <row r="16" spans="1:7" ht="31.5">
      <c r="A16" s="357">
        <v>9</v>
      </c>
      <c r="B16" s="578" t="s">
        <v>383</v>
      </c>
      <c r="C16" s="576">
        <v>51470268.469999999</v>
      </c>
      <c r="D16" s="576">
        <v>246623011.28</v>
      </c>
      <c r="E16" s="576">
        <v>64638751.020000003</v>
      </c>
      <c r="F16" s="576">
        <v>0</v>
      </c>
      <c r="G16" s="576">
        <v>32319375.510000002</v>
      </c>
    </row>
    <row r="17" spans="1:7">
      <c r="A17" s="357">
        <v>10</v>
      </c>
      <c r="B17" s="575" t="s">
        <v>384</v>
      </c>
      <c r="C17" s="576">
        <v>0</v>
      </c>
      <c r="D17" s="576">
        <v>0</v>
      </c>
      <c r="E17" s="576">
        <v>0</v>
      </c>
      <c r="F17" s="576">
        <v>0</v>
      </c>
      <c r="G17" s="576">
        <v>0</v>
      </c>
    </row>
    <row r="18" spans="1:7">
      <c r="A18" s="357">
        <v>11</v>
      </c>
      <c r="B18" s="575" t="s">
        <v>385</v>
      </c>
      <c r="C18" s="576">
        <v>48118211.390000001</v>
      </c>
      <c r="D18" s="580">
        <v>26958422.510000002</v>
      </c>
      <c r="E18" s="576">
        <v>6535318.6799999997</v>
      </c>
      <c r="F18" s="576">
        <v>9709290.1899999995</v>
      </c>
      <c r="G18" s="577">
        <v>0</v>
      </c>
    </row>
    <row r="19" spans="1:7">
      <c r="A19" s="357">
        <v>12</v>
      </c>
      <c r="B19" s="578" t="s">
        <v>386</v>
      </c>
      <c r="C19" s="579"/>
      <c r="D19" s="576">
        <v>0</v>
      </c>
      <c r="E19" s="576">
        <v>0</v>
      </c>
      <c r="F19" s="576">
        <v>0</v>
      </c>
      <c r="G19" s="576">
        <v>0</v>
      </c>
    </row>
    <row r="20" spans="1:7">
      <c r="A20" s="357">
        <v>13</v>
      </c>
      <c r="B20" s="578" t="s">
        <v>387</v>
      </c>
      <c r="C20" s="576">
        <v>48118211.390000001</v>
      </c>
      <c r="D20" s="576">
        <v>26958422.510000002</v>
      </c>
      <c r="E20" s="576">
        <v>6535318.6799999997</v>
      </c>
      <c r="F20" s="576">
        <v>9709290.1899999995</v>
      </c>
      <c r="G20" s="576">
        <v>0</v>
      </c>
    </row>
    <row r="21" spans="1:7">
      <c r="A21" s="581">
        <v>14</v>
      </c>
      <c r="B21" s="582" t="s">
        <v>388</v>
      </c>
      <c r="C21" s="579"/>
      <c r="D21" s="579"/>
      <c r="E21" s="579"/>
      <c r="F21" s="579"/>
      <c r="G21" s="583">
        <f>SUM(G8,G11,G14,G17,G18)</f>
        <v>2683577991.4355001</v>
      </c>
    </row>
    <row r="22" spans="1:7">
      <c r="A22" s="584"/>
      <c r="B22" s="585" t="s">
        <v>389</v>
      </c>
      <c r="C22" s="586"/>
      <c r="D22" s="587"/>
      <c r="E22" s="586"/>
      <c r="F22" s="586"/>
      <c r="G22" s="588"/>
    </row>
    <row r="23" spans="1:7">
      <c r="A23" s="357">
        <v>15</v>
      </c>
      <c r="B23" s="575" t="s">
        <v>390</v>
      </c>
      <c r="C23" s="576">
        <v>426766506.91000003</v>
      </c>
      <c r="D23" s="576">
        <v>115713565.44</v>
      </c>
      <c r="E23" s="576">
        <v>14250000</v>
      </c>
      <c r="F23" s="576">
        <v>299081035.43000001</v>
      </c>
      <c r="G23" s="576">
        <v>27537644.5625</v>
      </c>
    </row>
    <row r="24" spans="1:7">
      <c r="A24" s="357">
        <v>16</v>
      </c>
      <c r="B24" s="575" t="s">
        <v>391</v>
      </c>
      <c r="C24" s="576">
        <f>SUM(C25:C27,C29,C31)</f>
        <v>154429930.83999997</v>
      </c>
      <c r="D24" s="580">
        <f t="shared" ref="D24:G24" si="2">SUM(D25:D27,D29,D31)</f>
        <v>430475237.59999996</v>
      </c>
      <c r="E24" s="576">
        <f t="shared" si="2"/>
        <v>322953876.45999998</v>
      </c>
      <c r="F24" s="576">
        <f t="shared" si="2"/>
        <v>1638063522.4499998</v>
      </c>
      <c r="G24" s="577">
        <f t="shared" si="2"/>
        <v>1777545691.1835003</v>
      </c>
    </row>
    <row r="25" spans="1:7">
      <c r="A25" s="357">
        <v>17</v>
      </c>
      <c r="B25" s="578" t="s">
        <v>392</v>
      </c>
      <c r="C25" s="576">
        <v>0</v>
      </c>
      <c r="D25" s="576">
        <v>0</v>
      </c>
      <c r="E25" s="576">
        <v>0</v>
      </c>
      <c r="F25" s="576">
        <v>0</v>
      </c>
      <c r="G25" s="576">
        <v>0</v>
      </c>
    </row>
    <row r="26" spans="1:7">
      <c r="A26" s="357">
        <v>18</v>
      </c>
      <c r="B26" s="578" t="s">
        <v>393</v>
      </c>
      <c r="C26" s="576">
        <v>6808965.1600000001</v>
      </c>
      <c r="D26" s="576">
        <v>64922828.340000004</v>
      </c>
      <c r="E26" s="576">
        <v>3347797.21</v>
      </c>
      <c r="F26" s="576">
        <v>18648942.739999998</v>
      </c>
      <c r="G26" s="576">
        <v>31057525.379999999</v>
      </c>
    </row>
    <row r="27" spans="1:7">
      <c r="A27" s="357">
        <v>19</v>
      </c>
      <c r="B27" s="578" t="s">
        <v>394</v>
      </c>
      <c r="C27" s="576">
        <v>134144159.31999999</v>
      </c>
      <c r="D27" s="576">
        <v>349806894.58999997</v>
      </c>
      <c r="E27" s="576">
        <v>303218946.67000002</v>
      </c>
      <c r="F27" s="576">
        <v>1356521389.8699999</v>
      </c>
      <c r="G27" s="576">
        <v>1546449710.24</v>
      </c>
    </row>
    <row r="28" spans="1:7">
      <c r="A28" s="357">
        <v>20</v>
      </c>
      <c r="B28" s="589" t="s">
        <v>395</v>
      </c>
      <c r="C28" s="576">
        <v>0</v>
      </c>
      <c r="D28" s="576">
        <v>0</v>
      </c>
      <c r="E28" s="576">
        <v>0</v>
      </c>
      <c r="F28" s="576">
        <v>0</v>
      </c>
      <c r="G28" s="576">
        <v>0</v>
      </c>
    </row>
    <row r="29" spans="1:7">
      <c r="A29" s="357">
        <v>21</v>
      </c>
      <c r="B29" s="578" t="s">
        <v>396</v>
      </c>
      <c r="C29" s="576">
        <v>13476806.359999999</v>
      </c>
      <c r="D29" s="576">
        <v>15745514.67</v>
      </c>
      <c r="E29" s="576">
        <v>16387132.58</v>
      </c>
      <c r="F29" s="576">
        <v>231132796.13</v>
      </c>
      <c r="G29" s="576">
        <v>173042120.91</v>
      </c>
    </row>
    <row r="30" spans="1:7">
      <c r="A30" s="357">
        <v>22</v>
      </c>
      <c r="B30" s="589" t="s">
        <v>395</v>
      </c>
      <c r="C30" s="576">
        <v>13476806.359999999</v>
      </c>
      <c r="D30" s="576">
        <v>15745514.67</v>
      </c>
      <c r="E30" s="576">
        <v>16387132.58</v>
      </c>
      <c r="F30" s="576">
        <v>231132796.13</v>
      </c>
      <c r="G30" s="576">
        <v>173042120.91</v>
      </c>
    </row>
    <row r="31" spans="1:7">
      <c r="A31" s="357">
        <v>23</v>
      </c>
      <c r="B31" s="578" t="s">
        <v>397</v>
      </c>
      <c r="C31" s="576">
        <v>0</v>
      </c>
      <c r="D31" s="576">
        <v>0</v>
      </c>
      <c r="E31" s="576">
        <v>0</v>
      </c>
      <c r="F31" s="576">
        <v>31760393.710000001</v>
      </c>
      <c r="G31" s="576">
        <v>26996334.653500002</v>
      </c>
    </row>
    <row r="32" spans="1:7">
      <c r="A32" s="357">
        <v>24</v>
      </c>
      <c r="B32" s="575" t="s">
        <v>398</v>
      </c>
      <c r="C32" s="576">
        <v>0</v>
      </c>
      <c r="D32" s="576">
        <v>0</v>
      </c>
      <c r="E32" s="576">
        <v>0</v>
      </c>
      <c r="F32" s="576">
        <v>0</v>
      </c>
      <c r="G32" s="576">
        <v>0</v>
      </c>
    </row>
    <row r="33" spans="1:7">
      <c r="A33" s="357">
        <v>25</v>
      </c>
      <c r="B33" s="575" t="s">
        <v>399</v>
      </c>
      <c r="C33" s="576">
        <v>12535061.18</v>
      </c>
      <c r="D33" s="576">
        <v>17344079.449999999</v>
      </c>
      <c r="E33" s="576">
        <v>14286600.91</v>
      </c>
      <c r="F33" s="576">
        <v>328112303.77999997</v>
      </c>
      <c r="G33" s="577">
        <v>347233784.74980062</v>
      </c>
    </row>
    <row r="34" spans="1:7">
      <c r="A34" s="357">
        <v>26</v>
      </c>
      <c r="B34" s="578" t="s">
        <v>400</v>
      </c>
      <c r="C34" s="579"/>
      <c r="D34" s="576">
        <v>0</v>
      </c>
      <c r="E34" s="576">
        <v>0</v>
      </c>
      <c r="F34" s="576">
        <v>9000</v>
      </c>
      <c r="G34" s="576">
        <v>9000</v>
      </c>
    </row>
    <row r="35" spans="1:7">
      <c r="A35" s="357">
        <v>27</v>
      </c>
      <c r="B35" s="578" t="s">
        <v>401</v>
      </c>
      <c r="C35" s="576">
        <v>12535061.18</v>
      </c>
      <c r="D35" s="576">
        <v>17344079.449999999</v>
      </c>
      <c r="E35" s="576">
        <v>14286600.91</v>
      </c>
      <c r="F35" s="576">
        <v>328103303.77999997</v>
      </c>
      <c r="G35" s="576">
        <v>347224784.74980062</v>
      </c>
    </row>
    <row r="36" spans="1:7">
      <c r="A36" s="357">
        <v>28</v>
      </c>
      <c r="B36" s="575" t="s">
        <v>402</v>
      </c>
      <c r="C36" s="576">
        <v>333782924.1283403</v>
      </c>
      <c r="D36" s="576">
        <v>88039792.75</v>
      </c>
      <c r="E36" s="576">
        <v>86167128.450000003</v>
      </c>
      <c r="F36" s="576">
        <v>129843183.95</v>
      </c>
      <c r="G36" s="576">
        <v>53656599.276917018</v>
      </c>
    </row>
    <row r="37" spans="1:7">
      <c r="A37" s="581">
        <v>29</v>
      </c>
      <c r="B37" s="582" t="s">
        <v>403</v>
      </c>
      <c r="C37" s="579"/>
      <c r="D37" s="579"/>
      <c r="E37" s="579"/>
      <c r="F37" s="579"/>
      <c r="G37" s="583">
        <f>SUM(G23:G24,G32:G33,G36)</f>
        <v>2205973719.772718</v>
      </c>
    </row>
    <row r="38" spans="1:7">
      <c r="A38" s="571"/>
      <c r="B38" s="590"/>
      <c r="C38" s="591"/>
      <c r="D38" s="591"/>
      <c r="E38" s="591"/>
      <c r="F38" s="591"/>
      <c r="G38" s="592"/>
    </row>
    <row r="39" spans="1:7" ht="16.5" thickBot="1">
      <c r="A39" s="593">
        <v>30</v>
      </c>
      <c r="B39" s="594" t="s">
        <v>404</v>
      </c>
      <c r="C39" s="595"/>
      <c r="D39" s="596"/>
      <c r="E39" s="596"/>
      <c r="F39" s="597"/>
      <c r="G39" s="598">
        <f>IFERROR(G21/G37,0)</f>
        <v>1.216504968931357</v>
      </c>
    </row>
    <row r="42" spans="1:7" ht="31.5">
      <c r="B42" s="211" t="s">
        <v>405</v>
      </c>
    </row>
  </sheetData>
  <mergeCells count="2">
    <mergeCell ref="C5:F5"/>
    <mergeCell ref="G5:G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zoomScale="80" zoomScaleNormal="80" workbookViewId="0">
      <selection activeCell="G30" sqref="G30"/>
    </sheetView>
  </sheetViews>
  <sheetFormatPr defaultColWidth="9.140625" defaultRowHeight="15.75"/>
  <cols>
    <col min="1" max="1" width="11.85546875" style="149" bestFit="1" customWidth="1"/>
    <col min="2" max="2" width="105.140625" style="149" bestFit="1" customWidth="1"/>
    <col min="3" max="8" width="24.42578125" style="149" customWidth="1"/>
    <col min="9" max="16384" width="9.140625" style="149"/>
  </cols>
  <sheetData>
    <row r="1" spans="1:10">
      <c r="A1" s="146" t="s">
        <v>30</v>
      </c>
      <c r="B1" s="147" t="str">
        <f>'1. key ratios '!$B$1</f>
        <v>JSC "BASISBANK"</v>
      </c>
    </row>
    <row r="2" spans="1:10">
      <c r="A2" s="173" t="s">
        <v>31</v>
      </c>
      <c r="B2" s="150">
        <f>'1. key ratios '!$B$2</f>
        <v>45565</v>
      </c>
    </row>
    <row r="3" spans="1:10">
      <c r="A3" s="364" t="s">
        <v>410</v>
      </c>
    </row>
    <row r="5" spans="1:10" ht="12" customHeight="1">
      <c r="A5" s="749" t="s">
        <v>411</v>
      </c>
      <c r="B5" s="750"/>
      <c r="C5" s="755" t="s">
        <v>412</v>
      </c>
      <c r="D5" s="756"/>
      <c r="E5" s="756"/>
      <c r="F5" s="756"/>
      <c r="G5" s="756"/>
      <c r="H5" s="757"/>
    </row>
    <row r="6" spans="1:10">
      <c r="A6" s="751"/>
      <c r="B6" s="752"/>
      <c r="C6" s="758"/>
      <c r="D6" s="759"/>
      <c r="E6" s="759"/>
      <c r="F6" s="759"/>
      <c r="G6" s="759"/>
      <c r="H6" s="760"/>
    </row>
    <row r="7" spans="1:10" ht="42.75" customHeight="1">
      <c r="A7" s="753"/>
      <c r="B7" s="754"/>
      <c r="C7" s="365" t="s">
        <v>413</v>
      </c>
      <c r="D7" s="365" t="s">
        <v>414</v>
      </c>
      <c r="E7" s="365" t="s">
        <v>415</v>
      </c>
      <c r="F7" s="365" t="s">
        <v>416</v>
      </c>
      <c r="G7" s="365" t="s">
        <v>417</v>
      </c>
      <c r="H7" s="365" t="s">
        <v>64</v>
      </c>
    </row>
    <row r="8" spans="1:10">
      <c r="A8" s="366">
        <v>1</v>
      </c>
      <c r="B8" s="367" t="s">
        <v>51</v>
      </c>
      <c r="C8" s="647">
        <v>242753744.90000001</v>
      </c>
      <c r="D8" s="647">
        <v>23817212.280000001</v>
      </c>
      <c r="E8" s="647">
        <v>226044426.80000001</v>
      </c>
      <c r="F8" s="647">
        <v>54820311.479999997</v>
      </c>
      <c r="G8" s="647">
        <v>0</v>
      </c>
      <c r="H8" s="648">
        <f t="shared" ref="H8:H21" si="0">SUM(C8:G8)</f>
        <v>547435695.46000004</v>
      </c>
      <c r="J8" s="677"/>
    </row>
    <row r="9" spans="1:10">
      <c r="A9" s="366">
        <v>2</v>
      </c>
      <c r="B9" s="367" t="s">
        <v>52</v>
      </c>
      <c r="C9" s="647">
        <v>0</v>
      </c>
      <c r="D9" s="647">
        <v>0</v>
      </c>
      <c r="E9" s="647">
        <v>0</v>
      </c>
      <c r="F9" s="647">
        <v>0</v>
      </c>
      <c r="G9" s="647">
        <v>0</v>
      </c>
      <c r="H9" s="648">
        <f t="shared" si="0"/>
        <v>0</v>
      </c>
      <c r="J9" s="677"/>
    </row>
    <row r="10" spans="1:10">
      <c r="A10" s="366">
        <v>3</v>
      </c>
      <c r="B10" s="367" t="s">
        <v>165</v>
      </c>
      <c r="C10" s="647">
        <v>0</v>
      </c>
      <c r="D10" s="647">
        <v>11461840.27</v>
      </c>
      <c r="E10" s="647">
        <v>94808.1057</v>
      </c>
      <c r="F10" s="647">
        <v>1087173.4380000001</v>
      </c>
      <c r="G10" s="647">
        <v>0</v>
      </c>
      <c r="H10" s="648">
        <f t="shared" si="0"/>
        <v>12643821.813699998</v>
      </c>
      <c r="J10" s="677"/>
    </row>
    <row r="11" spans="1:10">
      <c r="A11" s="366">
        <v>4</v>
      </c>
      <c r="B11" s="367" t="s">
        <v>53</v>
      </c>
      <c r="C11" s="647">
        <v>0</v>
      </c>
      <c r="D11" s="647">
        <v>0</v>
      </c>
      <c r="E11" s="647">
        <v>0</v>
      </c>
      <c r="F11" s="647">
        <v>0</v>
      </c>
      <c r="G11" s="647">
        <v>0</v>
      </c>
      <c r="H11" s="648">
        <f t="shared" si="0"/>
        <v>0</v>
      </c>
      <c r="J11" s="677"/>
    </row>
    <row r="12" spans="1:10">
      <c r="A12" s="366">
        <v>5</v>
      </c>
      <c r="B12" s="367" t="s">
        <v>54</v>
      </c>
      <c r="C12" s="647">
        <v>0</v>
      </c>
      <c r="D12" s="647">
        <v>0</v>
      </c>
      <c r="E12" s="647">
        <v>0</v>
      </c>
      <c r="F12" s="647">
        <v>0</v>
      </c>
      <c r="G12" s="647">
        <v>0</v>
      </c>
      <c r="H12" s="648">
        <f t="shared" si="0"/>
        <v>0</v>
      </c>
      <c r="J12" s="677"/>
    </row>
    <row r="13" spans="1:10">
      <c r="A13" s="366">
        <v>6</v>
      </c>
      <c r="B13" s="367" t="s">
        <v>55</v>
      </c>
      <c r="C13" s="647">
        <v>46855742.100000001</v>
      </c>
      <c r="D13" s="647">
        <v>102259938</v>
      </c>
      <c r="E13" s="647">
        <v>0</v>
      </c>
      <c r="F13" s="647">
        <v>0</v>
      </c>
      <c r="G13" s="647">
        <v>0</v>
      </c>
      <c r="H13" s="648">
        <f t="shared" si="0"/>
        <v>149115680.09999999</v>
      </c>
      <c r="J13" s="677"/>
    </row>
    <row r="14" spans="1:10">
      <c r="A14" s="366">
        <v>7</v>
      </c>
      <c r="B14" s="367" t="s">
        <v>56</v>
      </c>
      <c r="C14" s="647">
        <v>1489900.99</v>
      </c>
      <c r="D14" s="647">
        <v>393056088.19999999</v>
      </c>
      <c r="E14" s="647">
        <v>438311392.39999998</v>
      </c>
      <c r="F14" s="647">
        <v>762814862.60000002</v>
      </c>
      <c r="G14" s="647">
        <v>1876584.243</v>
      </c>
      <c r="H14" s="648">
        <f t="shared" si="0"/>
        <v>1597548828.4330001</v>
      </c>
      <c r="J14" s="677"/>
    </row>
    <row r="15" spans="1:10">
      <c r="A15" s="366">
        <v>8</v>
      </c>
      <c r="B15" s="369" t="s">
        <v>57</v>
      </c>
      <c r="C15" s="647">
        <v>646990.4754</v>
      </c>
      <c r="D15" s="647">
        <v>50895027.259999998</v>
      </c>
      <c r="E15" s="647">
        <v>210620830.30000001</v>
      </c>
      <c r="F15" s="647">
        <v>190972829.59999999</v>
      </c>
      <c r="G15" s="647">
        <v>3721900.6940000001</v>
      </c>
      <c r="H15" s="648">
        <f t="shared" si="0"/>
        <v>456857578.3294</v>
      </c>
      <c r="J15" s="677"/>
    </row>
    <row r="16" spans="1:10">
      <c r="A16" s="366">
        <v>9</v>
      </c>
      <c r="B16" s="367" t="s">
        <v>58</v>
      </c>
      <c r="C16" s="647">
        <v>35924.669900000001</v>
      </c>
      <c r="D16" s="647">
        <v>5549119.091</v>
      </c>
      <c r="E16" s="647">
        <v>70843079.780000001</v>
      </c>
      <c r="F16" s="647">
        <v>257876026.80000001</v>
      </c>
      <c r="G16" s="647">
        <v>234440.50440000001</v>
      </c>
      <c r="H16" s="648">
        <f t="shared" si="0"/>
        <v>334538590.84530002</v>
      </c>
      <c r="J16" s="677"/>
    </row>
    <row r="17" spans="1:10">
      <c r="A17" s="366">
        <v>10</v>
      </c>
      <c r="B17" s="370" t="s">
        <v>425</v>
      </c>
      <c r="C17" s="647">
        <v>6969911.1260000002</v>
      </c>
      <c r="D17" s="647">
        <v>3590770.9649999999</v>
      </c>
      <c r="E17" s="647">
        <v>18763919.780000001</v>
      </c>
      <c r="F17" s="647">
        <v>33097954.670000002</v>
      </c>
      <c r="G17" s="647">
        <v>1176.9168</v>
      </c>
      <c r="H17" s="648">
        <f t="shared" si="0"/>
        <v>62423733.457800001</v>
      </c>
      <c r="J17" s="677"/>
    </row>
    <row r="18" spans="1:10">
      <c r="A18" s="366">
        <v>11</v>
      </c>
      <c r="B18" s="367" t="s">
        <v>60</v>
      </c>
      <c r="C18" s="647">
        <v>0</v>
      </c>
      <c r="D18" s="647">
        <v>0</v>
      </c>
      <c r="E18" s="647">
        <v>0</v>
      </c>
      <c r="F18" s="647">
        <v>0</v>
      </c>
      <c r="G18" s="647">
        <v>985555.46</v>
      </c>
      <c r="H18" s="648">
        <f t="shared" si="0"/>
        <v>985555.46</v>
      </c>
      <c r="J18" s="677"/>
    </row>
    <row r="19" spans="1:10">
      <c r="A19" s="366">
        <v>12</v>
      </c>
      <c r="B19" s="367" t="s">
        <v>61</v>
      </c>
      <c r="C19" s="647">
        <v>2.9999999999999997E-4</v>
      </c>
      <c r="D19" s="647">
        <v>32796184.850000001</v>
      </c>
      <c r="E19" s="647">
        <v>0</v>
      </c>
      <c r="F19" s="647">
        <v>0</v>
      </c>
      <c r="G19" s="647">
        <v>2.0999999999999999E-3</v>
      </c>
      <c r="H19" s="648">
        <f t="shared" si="0"/>
        <v>32796184.852400001</v>
      </c>
      <c r="J19" s="677"/>
    </row>
    <row r="20" spans="1:10">
      <c r="A20" s="371">
        <v>13</v>
      </c>
      <c r="B20" s="369" t="s">
        <v>145</v>
      </c>
      <c r="C20" s="647">
        <v>0</v>
      </c>
      <c r="D20" s="647">
        <v>0</v>
      </c>
      <c r="E20" s="647">
        <v>0</v>
      </c>
      <c r="F20" s="647">
        <v>0</v>
      </c>
      <c r="G20" s="647">
        <v>0</v>
      </c>
      <c r="H20" s="648">
        <f t="shared" si="0"/>
        <v>0</v>
      </c>
      <c r="J20" s="677"/>
    </row>
    <row r="21" spans="1:10">
      <c r="A21" s="366">
        <v>14</v>
      </c>
      <c r="B21" s="367" t="s">
        <v>63</v>
      </c>
      <c r="C21" s="647">
        <v>24862.918600000001</v>
      </c>
      <c r="D21" s="647">
        <v>99066124.030000001</v>
      </c>
      <c r="E21" s="647">
        <v>100149325</v>
      </c>
      <c r="F21" s="647">
        <v>172104551</v>
      </c>
      <c r="G21" s="647">
        <v>230348503.65858001</v>
      </c>
      <c r="H21" s="648">
        <f t="shared" si="0"/>
        <v>601693366.60718</v>
      </c>
      <c r="J21" s="677"/>
    </row>
    <row r="22" spans="1:10">
      <c r="A22" s="372">
        <v>15</v>
      </c>
      <c r="B22" s="368" t="s">
        <v>64</v>
      </c>
      <c r="C22" s="648">
        <f t="shared" ref="C22:H22" si="1">SUM(C18:C21)+SUM(C8:C16)</f>
        <v>291807166.05419999</v>
      </c>
      <c r="D22" s="648">
        <f t="shared" si="1"/>
        <v>718901533.98099995</v>
      </c>
      <c r="E22" s="648">
        <f t="shared" si="1"/>
        <v>1046063862.3857</v>
      </c>
      <c r="F22" s="648">
        <f t="shared" si="1"/>
        <v>1439675754.918</v>
      </c>
      <c r="G22" s="648">
        <f t="shared" si="1"/>
        <v>237166984.56208</v>
      </c>
      <c r="H22" s="648">
        <f t="shared" si="1"/>
        <v>3733615301.9009805</v>
      </c>
      <c r="J22" s="677"/>
    </row>
    <row r="25" spans="1:10">
      <c r="C25" s="677"/>
      <c r="D25" s="677"/>
      <c r="E25" s="677"/>
      <c r="F25" s="677"/>
      <c r="G25" s="677"/>
      <c r="H25" s="677"/>
    </row>
    <row r="26" spans="1:10" ht="47.25">
      <c r="B26" s="373" t="s">
        <v>512</v>
      </c>
    </row>
  </sheetData>
  <mergeCells count="2">
    <mergeCell ref="A5:B7"/>
    <mergeCell ref="C5:H6"/>
  </mergeCells>
  <conditionalFormatting sqref="A5">
    <cfRule type="duplicateValues" dxfId="17" priority="1"/>
    <cfRule type="duplicateValues" dxfId="16" priority="2"/>
  </conditionalFormatting>
  <conditionalFormatting sqref="A5">
    <cfRule type="duplicateValues" dxfId="15"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80" zoomScaleNormal="80" workbookViewId="0">
      <selection activeCell="F29" sqref="F29"/>
    </sheetView>
  </sheetViews>
  <sheetFormatPr defaultColWidth="9.140625" defaultRowHeight="15.75"/>
  <cols>
    <col min="1" max="1" width="11.85546875" style="211" bestFit="1" customWidth="1"/>
    <col min="2" max="2" width="86.85546875" style="149" customWidth="1"/>
    <col min="3" max="4" width="21.7109375" style="149" customWidth="1"/>
    <col min="5" max="6" width="18.5703125" style="172" customWidth="1"/>
    <col min="7" max="7" width="18.5703125" style="149" customWidth="1"/>
    <col min="8" max="8" width="20.5703125" style="149" customWidth="1"/>
    <col min="9" max="16384" width="9.140625" style="149"/>
  </cols>
  <sheetData>
    <row r="1" spans="1:10">
      <c r="A1" s="146" t="s">
        <v>30</v>
      </c>
      <c r="B1" s="147" t="str">
        <f>'1. key ratios '!$B$1</f>
        <v>JSC "BASISBANK"</v>
      </c>
      <c r="C1" s="148"/>
      <c r="D1" s="148"/>
      <c r="E1" s="148"/>
      <c r="F1" s="148"/>
      <c r="G1" s="148"/>
      <c r="H1" s="148"/>
    </row>
    <row r="2" spans="1:10">
      <c r="A2" s="173" t="s">
        <v>31</v>
      </c>
      <c r="B2" s="150">
        <f>'1. key ratios '!$B$2</f>
        <v>45565</v>
      </c>
      <c r="C2" s="148"/>
      <c r="D2" s="148"/>
      <c r="E2" s="148"/>
      <c r="F2" s="148"/>
      <c r="G2" s="148"/>
      <c r="H2" s="148"/>
    </row>
    <row r="3" spans="1:10">
      <c r="A3" s="364" t="s">
        <v>418</v>
      </c>
      <c r="B3" s="148"/>
      <c r="C3" s="148"/>
      <c r="D3" s="148"/>
      <c r="E3" s="148"/>
      <c r="F3" s="148"/>
      <c r="G3" s="148"/>
      <c r="H3" s="148"/>
    </row>
    <row r="4" spans="1:10">
      <c r="A4" s="277"/>
      <c r="B4" s="148"/>
      <c r="C4" s="388" t="s">
        <v>0</v>
      </c>
      <c r="D4" s="388" t="s">
        <v>1</v>
      </c>
      <c r="E4" s="388" t="s">
        <v>2</v>
      </c>
      <c r="F4" s="388" t="s">
        <v>3</v>
      </c>
      <c r="G4" s="388" t="s">
        <v>4</v>
      </c>
      <c r="H4" s="388" t="s">
        <v>5</v>
      </c>
    </row>
    <row r="5" spans="1:10" ht="33.950000000000003" customHeight="1">
      <c r="A5" s="749" t="s">
        <v>419</v>
      </c>
      <c r="B5" s="750"/>
      <c r="C5" s="763" t="s">
        <v>420</v>
      </c>
      <c r="D5" s="763"/>
      <c r="E5" s="763" t="s">
        <v>659</v>
      </c>
      <c r="F5" s="761" t="s">
        <v>421</v>
      </c>
      <c r="G5" s="761" t="s">
        <v>422</v>
      </c>
      <c r="H5" s="385" t="s">
        <v>658</v>
      </c>
    </row>
    <row r="6" spans="1:10" ht="55.5" customHeight="1">
      <c r="A6" s="753"/>
      <c r="B6" s="754"/>
      <c r="C6" s="386" t="s">
        <v>423</v>
      </c>
      <c r="D6" s="386" t="s">
        <v>424</v>
      </c>
      <c r="E6" s="763"/>
      <c r="F6" s="762"/>
      <c r="G6" s="762"/>
      <c r="H6" s="385" t="s">
        <v>657</v>
      </c>
    </row>
    <row r="7" spans="1:10">
      <c r="A7" s="377">
        <v>1</v>
      </c>
      <c r="B7" s="367" t="s">
        <v>51</v>
      </c>
      <c r="C7" s="649">
        <v>0</v>
      </c>
      <c r="D7" s="649">
        <v>549508237.29999995</v>
      </c>
      <c r="E7" s="649">
        <v>589768.25580000004</v>
      </c>
      <c r="F7" s="649"/>
      <c r="G7" s="649">
        <v>0</v>
      </c>
      <c r="H7" s="650">
        <f>C7+D7-E7-F7</f>
        <v>548918469.04419994</v>
      </c>
      <c r="J7" s="677"/>
    </row>
    <row r="8" spans="1:10">
      <c r="A8" s="377">
        <v>2</v>
      </c>
      <c r="B8" s="367" t="s">
        <v>52</v>
      </c>
      <c r="C8" s="649">
        <v>0</v>
      </c>
      <c r="D8" s="649">
        <v>0</v>
      </c>
      <c r="E8" s="649">
        <v>0</v>
      </c>
      <c r="F8" s="649"/>
      <c r="G8" s="649">
        <v>0</v>
      </c>
      <c r="H8" s="650">
        <f t="shared" ref="H8:H20" si="0">C8+D8-E8-F8</f>
        <v>0</v>
      </c>
      <c r="J8" s="677"/>
    </row>
    <row r="9" spans="1:10">
      <c r="A9" s="377">
        <v>3</v>
      </c>
      <c r="B9" s="367" t="s">
        <v>165</v>
      </c>
      <c r="C9" s="649">
        <v>0</v>
      </c>
      <c r="D9" s="649">
        <v>12713789.880000001</v>
      </c>
      <c r="E9" s="649">
        <v>69968.065700000006</v>
      </c>
      <c r="F9" s="649"/>
      <c r="G9" s="649">
        <v>0</v>
      </c>
      <c r="H9" s="650">
        <f t="shared" si="0"/>
        <v>12643821.814300001</v>
      </c>
      <c r="J9" s="677"/>
    </row>
    <row r="10" spans="1:10">
      <c r="A10" s="377">
        <v>4</v>
      </c>
      <c r="B10" s="367" t="s">
        <v>53</v>
      </c>
      <c r="C10" s="649">
        <v>0</v>
      </c>
      <c r="D10" s="649">
        <v>0</v>
      </c>
      <c r="E10" s="649">
        <v>0</v>
      </c>
      <c r="F10" s="649"/>
      <c r="G10" s="649">
        <v>0</v>
      </c>
      <c r="H10" s="650">
        <f t="shared" si="0"/>
        <v>0</v>
      </c>
      <c r="J10" s="677"/>
    </row>
    <row r="11" spans="1:10">
      <c r="A11" s="377">
        <v>5</v>
      </c>
      <c r="B11" s="367" t="s">
        <v>54</v>
      </c>
      <c r="C11" s="649">
        <v>0</v>
      </c>
      <c r="D11" s="649">
        <v>0</v>
      </c>
      <c r="E11" s="649">
        <v>0</v>
      </c>
      <c r="F11" s="649"/>
      <c r="G11" s="649">
        <v>0</v>
      </c>
      <c r="H11" s="650">
        <f t="shared" si="0"/>
        <v>0</v>
      </c>
      <c r="J11" s="677"/>
    </row>
    <row r="12" spans="1:10">
      <c r="A12" s="377">
        <v>6</v>
      </c>
      <c r="B12" s="367" t="s">
        <v>55</v>
      </c>
      <c r="C12" s="649">
        <v>0</v>
      </c>
      <c r="D12" s="649">
        <v>149130481.90000001</v>
      </c>
      <c r="E12" s="649">
        <v>14802</v>
      </c>
      <c r="F12" s="649"/>
      <c r="G12" s="649">
        <v>0</v>
      </c>
      <c r="H12" s="650">
        <f t="shared" si="0"/>
        <v>149115679.90000001</v>
      </c>
      <c r="J12" s="677"/>
    </row>
    <row r="13" spans="1:10">
      <c r="A13" s="377">
        <v>7</v>
      </c>
      <c r="B13" s="367" t="s">
        <v>56</v>
      </c>
      <c r="C13" s="649">
        <v>23679420.780000001</v>
      </c>
      <c r="D13" s="649">
        <v>1583672803</v>
      </c>
      <c r="E13" s="649">
        <v>9803395.4039999992</v>
      </c>
      <c r="F13" s="649"/>
      <c r="G13" s="649">
        <v>0.19</v>
      </c>
      <c r="H13" s="650">
        <f t="shared" si="0"/>
        <v>1597548828.3759999</v>
      </c>
      <c r="J13" s="677"/>
    </row>
    <row r="14" spans="1:10">
      <c r="A14" s="377">
        <v>8</v>
      </c>
      <c r="B14" s="369" t="s">
        <v>57</v>
      </c>
      <c r="C14" s="649">
        <v>34615008.850000001</v>
      </c>
      <c r="D14" s="649">
        <v>434028080.39999998</v>
      </c>
      <c r="E14" s="649">
        <v>11785510.810000001</v>
      </c>
      <c r="F14" s="649"/>
      <c r="G14" s="649">
        <v>459446.5048</v>
      </c>
      <c r="H14" s="650">
        <f t="shared" si="0"/>
        <v>456857578.44</v>
      </c>
      <c r="J14" s="677"/>
    </row>
    <row r="15" spans="1:10">
      <c r="A15" s="377">
        <v>9</v>
      </c>
      <c r="B15" s="367" t="s">
        <v>58</v>
      </c>
      <c r="C15" s="649">
        <v>19978226.920000002</v>
      </c>
      <c r="D15" s="649">
        <v>319896822.89999998</v>
      </c>
      <c r="E15" s="649">
        <v>5336458.977</v>
      </c>
      <c r="F15" s="649"/>
      <c r="G15" s="649">
        <v>0</v>
      </c>
      <c r="H15" s="650">
        <f t="shared" si="0"/>
        <v>334538590.84299999</v>
      </c>
      <c r="J15" s="677"/>
    </row>
    <row r="16" spans="1:10">
      <c r="A16" s="377">
        <v>10</v>
      </c>
      <c r="B16" s="370" t="s">
        <v>425</v>
      </c>
      <c r="C16" s="649">
        <v>53176551.729999997</v>
      </c>
      <c r="D16" s="649">
        <v>23480384.960000001</v>
      </c>
      <c r="E16" s="649">
        <v>14233203.23</v>
      </c>
      <c r="F16" s="649"/>
      <c r="G16" s="649">
        <v>0</v>
      </c>
      <c r="H16" s="650">
        <f t="shared" si="0"/>
        <v>62423733.459999993</v>
      </c>
      <c r="J16" s="677"/>
    </row>
    <row r="17" spans="1:10">
      <c r="A17" s="377">
        <v>11</v>
      </c>
      <c r="B17" s="367" t="s">
        <v>60</v>
      </c>
      <c r="C17" s="649">
        <v>0</v>
      </c>
      <c r="D17" s="649">
        <v>985555.46</v>
      </c>
      <c r="E17" s="649">
        <v>0</v>
      </c>
      <c r="F17" s="649"/>
      <c r="G17" s="649">
        <v>0</v>
      </c>
      <c r="H17" s="650">
        <f t="shared" si="0"/>
        <v>985555.46</v>
      </c>
      <c r="J17" s="677"/>
    </row>
    <row r="18" spans="1:10">
      <c r="A18" s="377">
        <v>12</v>
      </c>
      <c r="B18" s="367" t="s">
        <v>61</v>
      </c>
      <c r="C18" s="649">
        <v>0</v>
      </c>
      <c r="D18" s="649">
        <v>32850715.280000001</v>
      </c>
      <c r="E18" s="649">
        <v>54530.4211</v>
      </c>
      <c r="F18" s="649"/>
      <c r="G18" s="649">
        <v>0</v>
      </c>
      <c r="H18" s="650">
        <f t="shared" si="0"/>
        <v>32796184.858899999</v>
      </c>
      <c r="J18" s="677"/>
    </row>
    <row r="19" spans="1:10">
      <c r="A19" s="379">
        <v>13</v>
      </c>
      <c r="B19" s="369" t="s">
        <v>145</v>
      </c>
      <c r="C19" s="649">
        <v>0</v>
      </c>
      <c r="D19" s="649">
        <v>0</v>
      </c>
      <c r="E19" s="649">
        <v>0</v>
      </c>
      <c r="F19" s="649"/>
      <c r="G19" s="649">
        <v>0</v>
      </c>
      <c r="H19" s="650">
        <f t="shared" si="0"/>
        <v>0</v>
      </c>
      <c r="J19" s="677"/>
    </row>
    <row r="20" spans="1:10">
      <c r="A20" s="377">
        <v>14</v>
      </c>
      <c r="B20" s="367" t="s">
        <v>63</v>
      </c>
      <c r="C20" s="649">
        <v>17086559.219999999</v>
      </c>
      <c r="D20" s="649">
        <v>619735962.10187674</v>
      </c>
      <c r="E20" s="649">
        <v>6812598</v>
      </c>
      <c r="F20" s="649"/>
      <c r="G20" s="649">
        <v>0</v>
      </c>
      <c r="H20" s="650">
        <f t="shared" si="0"/>
        <v>630009923.32187676</v>
      </c>
      <c r="J20" s="677"/>
    </row>
    <row r="21" spans="1:10" s="382" customFormat="1">
      <c r="A21" s="380">
        <v>15</v>
      </c>
      <c r="B21" s="381" t="s">
        <v>64</v>
      </c>
      <c r="C21" s="651">
        <f t="shared" ref="C21:H21" si="1">SUM(C7:C15)+SUM(C17:C20)</f>
        <v>95359215.770000011</v>
      </c>
      <c r="D21" s="651">
        <f t="shared" si="1"/>
        <v>3702522448.2218771</v>
      </c>
      <c r="E21" s="651">
        <f t="shared" si="1"/>
        <v>34467031.933599994</v>
      </c>
      <c r="F21" s="651">
        <f t="shared" si="1"/>
        <v>0</v>
      </c>
      <c r="G21" s="651">
        <f t="shared" si="1"/>
        <v>459446.6948</v>
      </c>
      <c r="H21" s="650">
        <f t="shared" si="1"/>
        <v>3763414632.0582767</v>
      </c>
      <c r="J21" s="677"/>
    </row>
    <row r="22" spans="1:10">
      <c r="A22" s="383">
        <v>16</v>
      </c>
      <c r="B22" s="384" t="s">
        <v>426</v>
      </c>
      <c r="C22" s="649">
        <v>94046448.900000006</v>
      </c>
      <c r="D22" s="649">
        <v>2685648010.3399997</v>
      </c>
      <c r="E22" s="649">
        <v>32249142.830000002</v>
      </c>
      <c r="F22" s="649">
        <v>0</v>
      </c>
      <c r="G22" s="649">
        <v>459446.6948</v>
      </c>
      <c r="H22" s="650">
        <f>C22+D22-E22-F22</f>
        <v>2747445316.4099998</v>
      </c>
      <c r="J22" s="677"/>
    </row>
    <row r="23" spans="1:10">
      <c r="A23" s="383">
        <v>17</v>
      </c>
      <c r="B23" s="384" t="s">
        <v>427</v>
      </c>
      <c r="C23" s="649">
        <v>0</v>
      </c>
      <c r="D23" s="649">
        <v>365330962.41999996</v>
      </c>
      <c r="E23" s="649">
        <v>439942.25589999999</v>
      </c>
      <c r="F23" s="649">
        <v>0</v>
      </c>
      <c r="G23" s="649">
        <v>0</v>
      </c>
      <c r="H23" s="650">
        <f>C23+D23-E23-F23</f>
        <v>364891020.16409993</v>
      </c>
      <c r="J23" s="677"/>
    </row>
    <row r="25" spans="1:10">
      <c r="E25" s="149"/>
      <c r="F25" s="149"/>
    </row>
    <row r="26" spans="1:10" ht="42.6" customHeight="1">
      <c r="B26" s="373" t="s">
        <v>512</v>
      </c>
    </row>
    <row r="27" spans="1:10">
      <c r="C27" s="677"/>
      <c r="D27" s="677"/>
      <c r="E27" s="677"/>
      <c r="F27" s="677"/>
      <c r="G27" s="677"/>
      <c r="H27" s="677"/>
    </row>
  </sheetData>
  <mergeCells count="5">
    <mergeCell ref="G5:G6"/>
    <mergeCell ref="A5:B6"/>
    <mergeCell ref="C5:D5"/>
    <mergeCell ref="E5:E6"/>
    <mergeCell ref="F5:F6"/>
  </mergeCells>
  <conditionalFormatting sqref="A5">
    <cfRule type="duplicateValues" dxfId="14" priority="1"/>
    <cfRule type="duplicateValues" dxfId="13" priority="2"/>
  </conditionalFormatting>
  <conditionalFormatting sqref="A5">
    <cfRule type="duplicateValues" dxfId="12"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zoomScale="80" zoomScaleNormal="80" workbookViewId="0">
      <selection activeCell="E39" sqref="E39"/>
    </sheetView>
  </sheetViews>
  <sheetFormatPr defaultColWidth="9.140625" defaultRowHeight="15.75"/>
  <cols>
    <col min="1" max="1" width="11" style="149" bestFit="1" customWidth="1"/>
    <col min="2" max="2" width="93.42578125" style="149" customWidth="1"/>
    <col min="3" max="4" width="35" style="149" customWidth="1"/>
    <col min="5" max="7" width="22" style="149" customWidth="1"/>
    <col min="8" max="8" width="42.28515625" style="149" bestFit="1" customWidth="1"/>
    <col min="9" max="16384" width="9.140625" style="149"/>
  </cols>
  <sheetData>
    <row r="1" spans="1:10">
      <c r="A1" s="146" t="s">
        <v>30</v>
      </c>
      <c r="B1" s="147" t="str">
        <f>'1. key ratios '!$B$1</f>
        <v>JSC "BASISBANK"</v>
      </c>
      <c r="C1" s="148"/>
      <c r="D1" s="148"/>
      <c r="E1" s="148"/>
      <c r="F1" s="148"/>
      <c r="G1" s="148"/>
      <c r="H1" s="148"/>
    </row>
    <row r="2" spans="1:10">
      <c r="A2" s="173" t="s">
        <v>31</v>
      </c>
      <c r="B2" s="150">
        <f>'1. key ratios '!$B$2</f>
        <v>45565</v>
      </c>
      <c r="C2" s="148"/>
      <c r="D2" s="148"/>
      <c r="E2" s="148"/>
      <c r="F2" s="148"/>
      <c r="G2" s="148"/>
      <c r="H2" s="148"/>
    </row>
    <row r="3" spans="1:10">
      <c r="A3" s="364" t="s">
        <v>428</v>
      </c>
      <c r="B3" s="148"/>
      <c r="C3" s="148"/>
      <c r="D3" s="148"/>
      <c r="E3" s="148"/>
      <c r="F3" s="148"/>
      <c r="G3" s="148"/>
      <c r="H3" s="148"/>
    </row>
    <row r="4" spans="1:10">
      <c r="A4" s="277"/>
      <c r="B4" s="148"/>
      <c r="C4" s="374" t="s">
        <v>0</v>
      </c>
      <c r="D4" s="374" t="s">
        <v>1</v>
      </c>
      <c r="E4" s="374" t="s">
        <v>2</v>
      </c>
      <c r="F4" s="374" t="s">
        <v>3</v>
      </c>
      <c r="G4" s="374" t="s">
        <v>4</v>
      </c>
      <c r="H4" s="374" t="s">
        <v>5</v>
      </c>
    </row>
    <row r="5" spans="1:10" ht="41.45" customHeight="1">
      <c r="A5" s="749" t="s">
        <v>419</v>
      </c>
      <c r="B5" s="750"/>
      <c r="C5" s="766" t="s">
        <v>420</v>
      </c>
      <c r="D5" s="766"/>
      <c r="E5" s="766" t="s">
        <v>659</v>
      </c>
      <c r="F5" s="764" t="s">
        <v>421</v>
      </c>
      <c r="G5" s="764" t="s">
        <v>422</v>
      </c>
      <c r="H5" s="375" t="s">
        <v>658</v>
      </c>
    </row>
    <row r="6" spans="1:10" ht="31.5">
      <c r="A6" s="753"/>
      <c r="B6" s="754"/>
      <c r="C6" s="376" t="s">
        <v>423</v>
      </c>
      <c r="D6" s="376" t="s">
        <v>424</v>
      </c>
      <c r="E6" s="766"/>
      <c r="F6" s="765"/>
      <c r="G6" s="765"/>
      <c r="H6" s="375" t="s">
        <v>657</v>
      </c>
    </row>
    <row r="7" spans="1:10">
      <c r="A7" s="378">
        <v>1</v>
      </c>
      <c r="B7" s="389" t="s">
        <v>516</v>
      </c>
      <c r="C7" s="649">
        <v>2917701.8</v>
      </c>
      <c r="D7" s="649">
        <v>621529616.29999995</v>
      </c>
      <c r="E7" s="649">
        <v>1764833.9169999999</v>
      </c>
      <c r="F7" s="649">
        <v>0</v>
      </c>
      <c r="G7" s="649">
        <v>16219.433000000001</v>
      </c>
      <c r="H7" s="650">
        <f t="shared" ref="H7:H34" si="0">C7+D7-E7-F7</f>
        <v>622682484.18299985</v>
      </c>
      <c r="J7" s="677"/>
    </row>
    <row r="8" spans="1:10">
      <c r="A8" s="378">
        <v>2</v>
      </c>
      <c r="B8" s="389" t="s">
        <v>429</v>
      </c>
      <c r="C8" s="649">
        <v>1929383.4680000001</v>
      </c>
      <c r="D8" s="649">
        <v>351354896.39999998</v>
      </c>
      <c r="E8" s="649">
        <v>1089226.7139999999</v>
      </c>
      <c r="F8" s="649">
        <v>0</v>
      </c>
      <c r="G8" s="649">
        <v>0</v>
      </c>
      <c r="H8" s="650">
        <f t="shared" si="0"/>
        <v>352195053.15399998</v>
      </c>
      <c r="J8" s="677"/>
    </row>
    <row r="9" spans="1:10">
      <c r="A9" s="378">
        <v>3</v>
      </c>
      <c r="B9" s="389" t="s">
        <v>430</v>
      </c>
      <c r="C9" s="649">
        <v>0</v>
      </c>
      <c r="D9" s="649">
        <v>116227.7254</v>
      </c>
      <c r="E9" s="649">
        <v>12.3409</v>
      </c>
      <c r="F9" s="649">
        <v>0</v>
      </c>
      <c r="G9" s="649">
        <v>0</v>
      </c>
      <c r="H9" s="650">
        <f t="shared" si="0"/>
        <v>116215.3845</v>
      </c>
      <c r="J9" s="677"/>
    </row>
    <row r="10" spans="1:10">
      <c r="A10" s="378">
        <v>4</v>
      </c>
      <c r="B10" s="389" t="s">
        <v>517</v>
      </c>
      <c r="C10" s="649">
        <v>6481301.6500000004</v>
      </c>
      <c r="D10" s="649">
        <v>241257618</v>
      </c>
      <c r="E10" s="649">
        <v>2312293.0929999999</v>
      </c>
      <c r="F10" s="649">
        <v>0</v>
      </c>
      <c r="G10" s="649">
        <v>13650.848</v>
      </c>
      <c r="H10" s="650">
        <f t="shared" si="0"/>
        <v>245426626.55700001</v>
      </c>
      <c r="J10" s="677"/>
    </row>
    <row r="11" spans="1:10">
      <c r="A11" s="378">
        <v>5</v>
      </c>
      <c r="B11" s="389" t="s">
        <v>431</v>
      </c>
      <c r="C11" s="649">
        <v>1905271.6769999999</v>
      </c>
      <c r="D11" s="649">
        <v>204625597.09999999</v>
      </c>
      <c r="E11" s="649">
        <v>859532.27300000004</v>
      </c>
      <c r="F11" s="649">
        <v>0</v>
      </c>
      <c r="G11" s="649">
        <v>0</v>
      </c>
      <c r="H11" s="650">
        <f t="shared" si="0"/>
        <v>205671336.50399998</v>
      </c>
      <c r="J11" s="677"/>
    </row>
    <row r="12" spans="1:10">
      <c r="A12" s="378">
        <v>6</v>
      </c>
      <c r="B12" s="389" t="s">
        <v>432</v>
      </c>
      <c r="C12" s="649">
        <v>3512519.5219999999</v>
      </c>
      <c r="D12" s="649">
        <v>45416371</v>
      </c>
      <c r="E12" s="649">
        <v>416025.92609999998</v>
      </c>
      <c r="F12" s="649">
        <v>0</v>
      </c>
      <c r="G12" s="649">
        <v>0</v>
      </c>
      <c r="H12" s="650">
        <f t="shared" si="0"/>
        <v>48512864.595899999</v>
      </c>
      <c r="J12" s="677"/>
    </row>
    <row r="13" spans="1:10">
      <c r="A13" s="378">
        <v>7</v>
      </c>
      <c r="B13" s="389" t="s">
        <v>433</v>
      </c>
      <c r="C13" s="649">
        <v>599113.17839999998</v>
      </c>
      <c r="D13" s="649">
        <v>88587729.659999996</v>
      </c>
      <c r="E13" s="649">
        <v>196008.51879999999</v>
      </c>
      <c r="F13" s="649">
        <v>0</v>
      </c>
      <c r="G13" s="649">
        <v>0</v>
      </c>
      <c r="H13" s="650">
        <f t="shared" si="0"/>
        <v>88990834.319599986</v>
      </c>
      <c r="J13" s="677"/>
    </row>
    <row r="14" spans="1:10">
      <c r="A14" s="378">
        <v>8</v>
      </c>
      <c r="B14" s="389" t="s">
        <v>434</v>
      </c>
      <c r="C14" s="649">
        <v>2381868.034</v>
      </c>
      <c r="D14" s="649">
        <v>102134976.09999999</v>
      </c>
      <c r="E14" s="649">
        <v>673500.24140000006</v>
      </c>
      <c r="F14" s="649">
        <v>0</v>
      </c>
      <c r="G14" s="649">
        <v>277.55500000000001</v>
      </c>
      <c r="H14" s="650">
        <f t="shared" si="0"/>
        <v>103843343.89259999</v>
      </c>
      <c r="J14" s="677"/>
    </row>
    <row r="15" spans="1:10">
      <c r="A15" s="378">
        <v>9</v>
      </c>
      <c r="B15" s="389" t="s">
        <v>435</v>
      </c>
      <c r="C15" s="649">
        <v>900244.82120000001</v>
      </c>
      <c r="D15" s="649">
        <v>88620947</v>
      </c>
      <c r="E15" s="649">
        <v>1026409.231</v>
      </c>
      <c r="F15" s="649">
        <v>0</v>
      </c>
      <c r="G15" s="649">
        <v>0</v>
      </c>
      <c r="H15" s="650">
        <f t="shared" si="0"/>
        <v>88494782.590199992</v>
      </c>
      <c r="J15" s="677"/>
    </row>
    <row r="16" spans="1:10">
      <c r="A16" s="378">
        <v>10</v>
      </c>
      <c r="B16" s="389" t="s">
        <v>436</v>
      </c>
      <c r="C16" s="649">
        <v>206493.8487</v>
      </c>
      <c r="D16" s="649">
        <v>24157949.559999999</v>
      </c>
      <c r="E16" s="649">
        <v>32590.223310000001</v>
      </c>
      <c r="F16" s="649">
        <v>0</v>
      </c>
      <c r="G16" s="649">
        <v>0</v>
      </c>
      <c r="H16" s="650">
        <f t="shared" si="0"/>
        <v>24331853.185389999</v>
      </c>
      <c r="J16" s="677"/>
    </row>
    <row r="17" spans="1:10">
      <c r="A17" s="378">
        <v>11</v>
      </c>
      <c r="B17" s="389" t="s">
        <v>437</v>
      </c>
      <c r="C17" s="649">
        <v>103247.85860000001</v>
      </c>
      <c r="D17" s="649">
        <v>9478986.091</v>
      </c>
      <c r="E17" s="649">
        <v>37722.140700000004</v>
      </c>
      <c r="F17" s="649">
        <v>0</v>
      </c>
      <c r="G17" s="649">
        <v>0</v>
      </c>
      <c r="H17" s="650">
        <f t="shared" si="0"/>
        <v>9544511.8089000005</v>
      </c>
      <c r="J17" s="677"/>
    </row>
    <row r="18" spans="1:10">
      <c r="A18" s="378">
        <v>12</v>
      </c>
      <c r="B18" s="389" t="s">
        <v>438</v>
      </c>
      <c r="C18" s="649">
        <v>1040669.412</v>
      </c>
      <c r="D18" s="649">
        <v>68446345.159999996</v>
      </c>
      <c r="E18" s="649">
        <v>713994.84279999998</v>
      </c>
      <c r="F18" s="649">
        <v>0</v>
      </c>
      <c r="G18" s="649">
        <v>7408.4859999999999</v>
      </c>
      <c r="H18" s="650">
        <f t="shared" si="0"/>
        <v>68773019.729199991</v>
      </c>
      <c r="J18" s="677"/>
    </row>
    <row r="19" spans="1:10">
      <c r="A19" s="378">
        <v>13</v>
      </c>
      <c r="B19" s="389" t="s">
        <v>439</v>
      </c>
      <c r="C19" s="649">
        <v>1925787.22</v>
      </c>
      <c r="D19" s="649">
        <v>62302821</v>
      </c>
      <c r="E19" s="649">
        <v>632392.55709999998</v>
      </c>
      <c r="F19" s="649">
        <v>0</v>
      </c>
      <c r="G19" s="649">
        <v>0</v>
      </c>
      <c r="H19" s="650">
        <f t="shared" si="0"/>
        <v>63596215.662900001</v>
      </c>
      <c r="J19" s="677"/>
    </row>
    <row r="20" spans="1:10">
      <c r="A20" s="378">
        <v>14</v>
      </c>
      <c r="B20" s="389" t="s">
        <v>440</v>
      </c>
      <c r="C20" s="649">
        <v>21293950.460000001</v>
      </c>
      <c r="D20" s="649">
        <v>168032724</v>
      </c>
      <c r="E20" s="649">
        <v>6208135.6040000003</v>
      </c>
      <c r="F20" s="649">
        <v>0</v>
      </c>
      <c r="G20" s="649">
        <v>0</v>
      </c>
      <c r="H20" s="650">
        <f t="shared" si="0"/>
        <v>183118538.85600001</v>
      </c>
      <c r="J20" s="677"/>
    </row>
    <row r="21" spans="1:10">
      <c r="A21" s="378">
        <v>15</v>
      </c>
      <c r="B21" s="389" t="s">
        <v>441</v>
      </c>
      <c r="C21" s="649">
        <v>3306742</v>
      </c>
      <c r="D21" s="649">
        <v>62484296.670000002</v>
      </c>
      <c r="E21" s="649">
        <v>586134.58810000005</v>
      </c>
      <c r="F21" s="649">
        <v>0</v>
      </c>
      <c r="G21" s="649">
        <v>0</v>
      </c>
      <c r="H21" s="650">
        <f t="shared" si="0"/>
        <v>65204904.081900001</v>
      </c>
      <c r="J21" s="677"/>
    </row>
    <row r="22" spans="1:10">
      <c r="A22" s="378">
        <v>16</v>
      </c>
      <c r="B22" s="389" t="s">
        <v>442</v>
      </c>
      <c r="C22" s="649">
        <v>27219.6525</v>
      </c>
      <c r="D22" s="649">
        <v>21804228.140000001</v>
      </c>
      <c r="E22" s="649">
        <v>78391</v>
      </c>
      <c r="F22" s="649">
        <v>0</v>
      </c>
      <c r="G22" s="649">
        <v>0</v>
      </c>
      <c r="H22" s="650">
        <f t="shared" si="0"/>
        <v>21753056.7925</v>
      </c>
      <c r="J22" s="677"/>
    </row>
    <row r="23" spans="1:10">
      <c r="A23" s="378">
        <v>17</v>
      </c>
      <c r="B23" s="389" t="s">
        <v>520</v>
      </c>
      <c r="C23" s="649">
        <v>365833.50880000001</v>
      </c>
      <c r="D23" s="649">
        <v>31558547.82</v>
      </c>
      <c r="E23" s="649">
        <v>152799.5043</v>
      </c>
      <c r="F23" s="649">
        <v>0</v>
      </c>
      <c r="G23" s="649">
        <v>0</v>
      </c>
      <c r="H23" s="650">
        <f t="shared" si="0"/>
        <v>31771581.824500002</v>
      </c>
      <c r="J23" s="677"/>
    </row>
    <row r="24" spans="1:10">
      <c r="A24" s="378">
        <v>18</v>
      </c>
      <c r="B24" s="389" t="s">
        <v>443</v>
      </c>
      <c r="C24" s="649">
        <v>2962618.787</v>
      </c>
      <c r="D24" s="649">
        <v>218387866.40000001</v>
      </c>
      <c r="E24" s="649">
        <v>1195301.7069999999</v>
      </c>
      <c r="F24" s="649">
        <v>0</v>
      </c>
      <c r="G24" s="649">
        <v>0</v>
      </c>
      <c r="H24" s="650">
        <f t="shared" si="0"/>
        <v>220155183.48000002</v>
      </c>
      <c r="J24" s="677"/>
    </row>
    <row r="25" spans="1:10">
      <c r="A25" s="378">
        <v>19</v>
      </c>
      <c r="B25" s="389" t="s">
        <v>444</v>
      </c>
      <c r="C25" s="649">
        <v>17379.961200000002</v>
      </c>
      <c r="D25" s="649">
        <v>29567448.739999998</v>
      </c>
      <c r="E25" s="649">
        <v>45962.483099999998</v>
      </c>
      <c r="F25" s="649">
        <v>0</v>
      </c>
      <c r="G25" s="649">
        <v>0</v>
      </c>
      <c r="H25" s="650">
        <f t="shared" si="0"/>
        <v>29538866.218099996</v>
      </c>
      <c r="J25" s="677"/>
    </row>
    <row r="26" spans="1:10">
      <c r="A26" s="378">
        <v>20</v>
      </c>
      <c r="B26" s="389" t="s">
        <v>519</v>
      </c>
      <c r="C26" s="649">
        <v>1790589.5649999999</v>
      </c>
      <c r="D26" s="649">
        <v>159407465.5</v>
      </c>
      <c r="E26" s="649">
        <v>747994.88029999996</v>
      </c>
      <c r="F26" s="649">
        <v>0</v>
      </c>
      <c r="G26" s="649">
        <v>5015.09</v>
      </c>
      <c r="H26" s="650">
        <f t="shared" si="0"/>
        <v>160450060.18470001</v>
      </c>
      <c r="I26" s="152"/>
      <c r="J26" s="677"/>
    </row>
    <row r="27" spans="1:10">
      <c r="A27" s="378">
        <v>21</v>
      </c>
      <c r="B27" s="389" t="s">
        <v>445</v>
      </c>
      <c r="C27" s="649">
        <v>536944.72219999996</v>
      </c>
      <c r="D27" s="649">
        <v>24224769.59</v>
      </c>
      <c r="E27" s="649">
        <v>151956.2176</v>
      </c>
      <c r="F27" s="649">
        <v>0</v>
      </c>
      <c r="G27" s="649">
        <v>0</v>
      </c>
      <c r="H27" s="650">
        <f t="shared" si="0"/>
        <v>24609758.094599999</v>
      </c>
      <c r="I27" s="152"/>
      <c r="J27" s="677"/>
    </row>
    <row r="28" spans="1:10">
      <c r="A28" s="378">
        <v>22</v>
      </c>
      <c r="B28" s="389" t="s">
        <v>446</v>
      </c>
      <c r="C28" s="649">
        <v>355474.25880000001</v>
      </c>
      <c r="D28" s="649">
        <v>5960069</v>
      </c>
      <c r="E28" s="649">
        <v>124885.61169999999</v>
      </c>
      <c r="F28" s="649">
        <v>0</v>
      </c>
      <c r="G28" s="649">
        <v>0</v>
      </c>
      <c r="H28" s="650">
        <f t="shared" si="0"/>
        <v>6190657.6470999997</v>
      </c>
      <c r="I28" s="152"/>
      <c r="J28" s="677"/>
    </row>
    <row r="29" spans="1:10">
      <c r="A29" s="378">
        <v>23</v>
      </c>
      <c r="B29" s="389" t="s">
        <v>447</v>
      </c>
      <c r="C29" s="649">
        <v>7685654.233</v>
      </c>
      <c r="D29" s="649">
        <v>324148043</v>
      </c>
      <c r="E29" s="649">
        <v>3078204.0410000002</v>
      </c>
      <c r="F29" s="649">
        <v>0</v>
      </c>
      <c r="G29" s="649">
        <v>126470.425</v>
      </c>
      <c r="H29" s="650">
        <f t="shared" si="0"/>
        <v>328755493.19199997</v>
      </c>
      <c r="I29" s="152"/>
      <c r="J29" s="677"/>
    </row>
    <row r="30" spans="1:10">
      <c r="A30" s="378">
        <v>24</v>
      </c>
      <c r="B30" s="389" t="s">
        <v>518</v>
      </c>
      <c r="C30" s="649">
        <v>3620159.176</v>
      </c>
      <c r="D30" s="649">
        <v>143436649.90000001</v>
      </c>
      <c r="E30" s="649">
        <v>1681252.9950000001</v>
      </c>
      <c r="F30" s="649">
        <v>0</v>
      </c>
      <c r="G30" s="649">
        <v>135033.60140000001</v>
      </c>
      <c r="H30" s="650">
        <f t="shared" si="0"/>
        <v>145375556.081</v>
      </c>
      <c r="I30" s="152"/>
      <c r="J30" s="677"/>
    </row>
    <row r="31" spans="1:10">
      <c r="A31" s="378">
        <v>25</v>
      </c>
      <c r="B31" s="389" t="s">
        <v>448</v>
      </c>
      <c r="C31" s="649">
        <v>11612157.710000001</v>
      </c>
      <c r="D31" s="649">
        <v>227438300.59999999</v>
      </c>
      <c r="E31" s="649">
        <v>3495522.8939999999</v>
      </c>
      <c r="F31" s="649">
        <v>0</v>
      </c>
      <c r="G31" s="649">
        <v>62379.084999999999</v>
      </c>
      <c r="H31" s="650">
        <f t="shared" si="0"/>
        <v>235554935.41600001</v>
      </c>
      <c r="I31" s="152"/>
      <c r="J31" s="677"/>
    </row>
    <row r="32" spans="1:10">
      <c r="A32" s="378">
        <v>26</v>
      </c>
      <c r="B32" s="389" t="s">
        <v>515</v>
      </c>
      <c r="C32" s="649">
        <v>16568122.4</v>
      </c>
      <c r="D32" s="649">
        <v>147080749.69999999</v>
      </c>
      <c r="E32" s="649">
        <v>5845451.2379999999</v>
      </c>
      <c r="F32" s="649">
        <v>0</v>
      </c>
      <c r="G32" s="649">
        <v>92979.671759999997</v>
      </c>
      <c r="H32" s="650">
        <f t="shared" si="0"/>
        <v>157803420.86199999</v>
      </c>
      <c r="I32" s="152"/>
      <c r="J32" s="677"/>
    </row>
    <row r="33" spans="1:10">
      <c r="A33" s="378">
        <v>27</v>
      </c>
      <c r="B33" s="390" t="s">
        <v>449</v>
      </c>
      <c r="C33" s="649">
        <v>1312766.8670000001</v>
      </c>
      <c r="D33" s="649">
        <v>230961207.09728128</v>
      </c>
      <c r="E33" s="649">
        <v>1320497.074</v>
      </c>
      <c r="F33" s="649">
        <v>0</v>
      </c>
      <c r="G33" s="649">
        <v>12.499648000000001</v>
      </c>
      <c r="H33" s="650">
        <f t="shared" si="0"/>
        <v>230953476.89028129</v>
      </c>
      <c r="I33" s="152"/>
      <c r="J33" s="677"/>
    </row>
    <row r="34" spans="1:10">
      <c r="A34" s="378">
        <v>28</v>
      </c>
      <c r="B34" s="391" t="s">
        <v>64</v>
      </c>
      <c r="C34" s="651">
        <f>SUM(C7:C33)</f>
        <v>95359215.7914</v>
      </c>
      <c r="D34" s="651">
        <f>SUM(D7:D33)</f>
        <v>3702522447.2536812</v>
      </c>
      <c r="E34" s="651">
        <f>SUM(E7:E33)</f>
        <v>34467031.857210003</v>
      </c>
      <c r="F34" s="651">
        <f>SUM(F7:F33)</f>
        <v>0</v>
      </c>
      <c r="G34" s="651">
        <f>SUM(G7:G33)</f>
        <v>459446.694808</v>
      </c>
      <c r="H34" s="650">
        <f t="shared" si="0"/>
        <v>3763414631.187871</v>
      </c>
      <c r="I34" s="152"/>
      <c r="J34" s="677"/>
    </row>
    <row r="35" spans="1:10">
      <c r="A35" s="152"/>
      <c r="B35" s="152"/>
      <c r="C35" s="152"/>
      <c r="D35" s="152"/>
      <c r="E35" s="152"/>
      <c r="F35" s="152"/>
      <c r="G35" s="152"/>
      <c r="H35" s="152"/>
      <c r="I35" s="152"/>
    </row>
    <row r="36" spans="1:10">
      <c r="A36" s="152"/>
      <c r="B36" s="392"/>
      <c r="C36" s="678"/>
      <c r="D36" s="678"/>
      <c r="E36" s="678"/>
      <c r="F36" s="678"/>
      <c r="G36" s="678"/>
      <c r="H36" s="152"/>
      <c r="I36" s="152"/>
    </row>
  </sheetData>
  <mergeCells count="5">
    <mergeCell ref="G5:G6"/>
    <mergeCell ref="A5:B6"/>
    <mergeCell ref="C5:D5"/>
    <mergeCell ref="E5:E6"/>
    <mergeCell ref="F5:F6"/>
  </mergeCells>
  <conditionalFormatting sqref="A5">
    <cfRule type="duplicateValues" dxfId="11" priority="1"/>
    <cfRule type="duplicateValues" dxfId="10" priority="2"/>
  </conditionalFormatting>
  <conditionalFormatting sqref="A5">
    <cfRule type="duplicateValues" dxfId="9"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zoomScale="80" zoomScaleNormal="80" workbookViewId="0">
      <selection activeCell="C33" sqref="C33"/>
    </sheetView>
  </sheetViews>
  <sheetFormatPr defaultColWidth="9.140625" defaultRowHeight="15.75"/>
  <cols>
    <col min="1" max="1" width="11.85546875" style="149" bestFit="1" customWidth="1"/>
    <col min="2" max="2" width="81.42578125" style="149" customWidth="1"/>
    <col min="3" max="3" width="35.5703125" style="149" customWidth="1"/>
    <col min="4" max="4" width="38.42578125" style="172" customWidth="1"/>
    <col min="5" max="16384" width="9.140625" style="149"/>
  </cols>
  <sheetData>
    <row r="1" spans="1:4">
      <c r="A1" s="146" t="s">
        <v>30</v>
      </c>
      <c r="B1" s="147" t="str">
        <f>'1. key ratios '!$B$1</f>
        <v>JSC "BASISBANK"</v>
      </c>
      <c r="D1" s="149"/>
    </row>
    <row r="2" spans="1:4">
      <c r="A2" s="173" t="s">
        <v>31</v>
      </c>
      <c r="B2" s="150">
        <f>'1. key ratios '!$B$2</f>
        <v>45565</v>
      </c>
      <c r="D2" s="149"/>
    </row>
    <row r="3" spans="1:4">
      <c r="A3" s="364" t="s">
        <v>450</v>
      </c>
      <c r="D3" s="149"/>
    </row>
    <row r="5" spans="1:4">
      <c r="A5" s="767" t="s">
        <v>666</v>
      </c>
      <c r="B5" s="767"/>
      <c r="C5" s="393" t="s">
        <v>467</v>
      </c>
      <c r="D5" s="393" t="s">
        <v>508</v>
      </c>
    </row>
    <row r="6" spans="1:4">
      <c r="A6" s="601">
        <v>1</v>
      </c>
      <c r="B6" s="602" t="s">
        <v>665</v>
      </c>
      <c r="C6" s="647">
        <v>31903955.511089135</v>
      </c>
      <c r="D6" s="647">
        <v>302125.09116995416</v>
      </c>
    </row>
    <row r="7" spans="1:4">
      <c r="A7" s="431">
        <v>2</v>
      </c>
      <c r="B7" s="602" t="s">
        <v>664</v>
      </c>
      <c r="C7" s="647">
        <v>3966429.1667631324</v>
      </c>
      <c r="D7" s="647">
        <v>0</v>
      </c>
    </row>
    <row r="8" spans="1:4">
      <c r="A8" s="603">
        <v>2.1</v>
      </c>
      <c r="B8" s="604" t="s">
        <v>523</v>
      </c>
      <c r="C8" s="647">
        <v>2206949.7972629103</v>
      </c>
      <c r="D8" s="647">
        <v>0</v>
      </c>
    </row>
    <row r="9" spans="1:4">
      <c r="A9" s="603">
        <v>2.2000000000000002</v>
      </c>
      <c r="B9" s="604" t="s">
        <v>521</v>
      </c>
      <c r="C9" s="647">
        <v>1759479.3695002222</v>
      </c>
      <c r="D9" s="647">
        <v>0</v>
      </c>
    </row>
    <row r="10" spans="1:4">
      <c r="A10" s="601">
        <v>3</v>
      </c>
      <c r="B10" s="602" t="s">
        <v>663</v>
      </c>
      <c r="C10" s="647">
        <v>3585986.9841612619</v>
      </c>
      <c r="D10" s="647">
        <v>9332.5426699540112</v>
      </c>
    </row>
    <row r="11" spans="1:4">
      <c r="A11" s="603">
        <v>3.1</v>
      </c>
      <c r="B11" s="604" t="s">
        <v>452</v>
      </c>
      <c r="C11" s="647">
        <v>459446.69482900004</v>
      </c>
      <c r="D11" s="647">
        <v>0</v>
      </c>
    </row>
    <row r="12" spans="1:4">
      <c r="A12" s="603">
        <v>3.2</v>
      </c>
      <c r="B12" s="604" t="s">
        <v>662</v>
      </c>
      <c r="C12" s="647">
        <v>2476243.5337856296</v>
      </c>
      <c r="D12" s="647">
        <v>9332.5426699540112</v>
      </c>
    </row>
    <row r="13" spans="1:4">
      <c r="A13" s="603">
        <v>3.3</v>
      </c>
      <c r="B13" s="604" t="s">
        <v>522</v>
      </c>
      <c r="C13" s="647">
        <v>650296.75554663222</v>
      </c>
      <c r="D13" s="647">
        <v>0</v>
      </c>
    </row>
    <row r="14" spans="1:4" ht="31.5">
      <c r="A14" s="431">
        <v>4</v>
      </c>
      <c r="B14" s="605" t="s">
        <v>661</v>
      </c>
      <c r="C14" s="647">
        <v>-35254.724699440994</v>
      </c>
      <c r="D14" s="647">
        <v>0</v>
      </c>
    </row>
    <row r="15" spans="1:4">
      <c r="A15" s="606">
        <v>5</v>
      </c>
      <c r="B15" s="602" t="s">
        <v>660</v>
      </c>
      <c r="C15" s="648">
        <f>C6+C7-C10+C14</f>
        <v>32249142.968991563</v>
      </c>
      <c r="D15" s="648">
        <f>D6+D7-D10+D14</f>
        <v>292792.54850000015</v>
      </c>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80" zoomScaleNormal="80" workbookViewId="0">
      <selection activeCell="B2" sqref="B2"/>
    </sheetView>
  </sheetViews>
  <sheetFormatPr defaultColWidth="9.140625" defaultRowHeight="15.75"/>
  <cols>
    <col min="1" max="1" width="11.85546875" style="149" bestFit="1" customWidth="1"/>
    <col min="2" max="2" width="91.7109375" style="149" customWidth="1"/>
    <col min="3" max="4" width="25.28515625" style="149" customWidth="1"/>
    <col min="5" max="16384" width="9.140625" style="149"/>
  </cols>
  <sheetData>
    <row r="1" spans="1:6">
      <c r="A1" s="146" t="s">
        <v>30</v>
      </c>
      <c r="B1" s="147" t="str">
        <f>'1. key ratios '!$B$1</f>
        <v>JSC "BASISBANK"</v>
      </c>
    </row>
    <row r="2" spans="1:6">
      <c r="A2" s="173" t="s">
        <v>31</v>
      </c>
      <c r="B2" s="150">
        <f>'1. key ratios '!$B$2</f>
        <v>45565</v>
      </c>
    </row>
    <row r="3" spans="1:6">
      <c r="A3" s="364" t="s">
        <v>454</v>
      </c>
    </row>
    <row r="4" spans="1:6">
      <c r="A4" s="364"/>
    </row>
    <row r="5" spans="1:6" ht="69.75" customHeight="1">
      <c r="A5" s="768" t="s">
        <v>524</v>
      </c>
      <c r="B5" s="769"/>
      <c r="C5" s="772" t="s">
        <v>455</v>
      </c>
      <c r="D5" s="772" t="s">
        <v>456</v>
      </c>
    </row>
    <row r="6" spans="1:6" ht="69.75" customHeight="1">
      <c r="A6" s="770"/>
      <c r="B6" s="771"/>
      <c r="C6" s="772"/>
      <c r="D6" s="772"/>
    </row>
    <row r="7" spans="1:6">
      <c r="A7" s="394">
        <v>1</v>
      </c>
      <c r="B7" s="368" t="s">
        <v>451</v>
      </c>
      <c r="C7" s="648">
        <v>96432249.137199834</v>
      </c>
      <c r="D7" s="652"/>
      <c r="F7" s="677"/>
    </row>
    <row r="8" spans="1:6">
      <c r="A8" s="395">
        <v>2</v>
      </c>
      <c r="B8" s="395" t="s">
        <v>457</v>
      </c>
      <c r="C8" s="647">
        <v>14741704.763300007</v>
      </c>
      <c r="D8" s="652"/>
      <c r="F8" s="677"/>
    </row>
    <row r="9" spans="1:6">
      <c r="A9" s="395">
        <v>3</v>
      </c>
      <c r="B9" s="396" t="s">
        <v>669</v>
      </c>
      <c r="C9" s="647">
        <v>0</v>
      </c>
      <c r="D9" s="652"/>
      <c r="F9" s="677"/>
    </row>
    <row r="10" spans="1:6">
      <c r="A10" s="395">
        <v>4</v>
      </c>
      <c r="B10" s="395" t="s">
        <v>458</v>
      </c>
      <c r="C10" s="648">
        <v>17127504.600928999</v>
      </c>
      <c r="D10" s="652"/>
      <c r="F10" s="677"/>
    </row>
    <row r="11" spans="1:6">
      <c r="A11" s="395">
        <v>5</v>
      </c>
      <c r="B11" s="397" t="s">
        <v>668</v>
      </c>
      <c r="C11" s="647">
        <v>2998364.4801999992</v>
      </c>
      <c r="D11" s="652"/>
      <c r="F11" s="677"/>
    </row>
    <row r="12" spans="1:6">
      <c r="A12" s="395">
        <v>6</v>
      </c>
      <c r="B12" s="397" t="s">
        <v>459</v>
      </c>
      <c r="C12" s="647">
        <v>9279827.1121446583</v>
      </c>
      <c r="D12" s="652"/>
      <c r="F12" s="677"/>
    </row>
    <row r="13" spans="1:6">
      <c r="A13" s="395">
        <v>7</v>
      </c>
      <c r="B13" s="397" t="s">
        <v>462</v>
      </c>
      <c r="C13" s="647">
        <v>459446.69482899981</v>
      </c>
      <c r="D13" s="652"/>
      <c r="F13" s="677"/>
    </row>
    <row r="14" spans="1:6">
      <c r="A14" s="395">
        <v>8</v>
      </c>
      <c r="B14" s="397" t="s">
        <v>460</v>
      </c>
      <c r="C14" s="647">
        <v>3500947.5578709776</v>
      </c>
      <c r="D14" s="647">
        <v>0</v>
      </c>
      <c r="F14" s="677"/>
    </row>
    <row r="15" spans="1:6">
      <c r="A15" s="395">
        <v>9</v>
      </c>
      <c r="B15" s="397" t="s">
        <v>461</v>
      </c>
      <c r="C15" s="647">
        <v>0</v>
      </c>
      <c r="D15" s="647">
        <v>0</v>
      </c>
      <c r="F15" s="677"/>
    </row>
    <row r="16" spans="1:6">
      <c r="A16" s="395">
        <v>10</v>
      </c>
      <c r="B16" s="397" t="s">
        <v>463</v>
      </c>
      <c r="C16" s="647">
        <v>0.39957082300679758</v>
      </c>
      <c r="D16" s="647">
        <v>0</v>
      </c>
      <c r="F16" s="677"/>
    </row>
    <row r="17" spans="1:6">
      <c r="A17" s="395">
        <v>11</v>
      </c>
      <c r="B17" s="397" t="s">
        <v>667</v>
      </c>
      <c r="C17" s="647">
        <v>888918.76368435391</v>
      </c>
      <c r="D17" s="652"/>
      <c r="F17" s="677"/>
    </row>
    <row r="18" spans="1:6">
      <c r="A18" s="394">
        <v>12</v>
      </c>
      <c r="B18" s="398" t="s">
        <v>453</v>
      </c>
      <c r="C18" s="648">
        <f>C7+C8+C9-C10</f>
        <v>94046449.299570829</v>
      </c>
      <c r="D18" s="652"/>
      <c r="F18" s="677"/>
    </row>
    <row r="21" spans="1:6">
      <c r="B21" s="146"/>
    </row>
    <row r="22" spans="1:6">
      <c r="B22" s="173"/>
    </row>
    <row r="23" spans="1:6">
      <c r="B23" s="364"/>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8"/>
  <sheetViews>
    <sheetView showGridLines="0" zoomScale="80" zoomScaleNormal="80" workbookViewId="0">
      <selection activeCell="I37" sqref="I37"/>
    </sheetView>
  </sheetViews>
  <sheetFormatPr defaultColWidth="9.140625" defaultRowHeight="15.75"/>
  <cols>
    <col min="1" max="1" width="11.85546875" style="148" bestFit="1" customWidth="1"/>
    <col min="2" max="2" width="63.85546875" style="148" customWidth="1"/>
    <col min="3" max="3" width="17" style="148" customWidth="1"/>
    <col min="4" max="4" width="18.28515625" style="148" customWidth="1"/>
    <col min="5" max="18" width="22.28515625" style="148" customWidth="1"/>
    <col min="19" max="19" width="23.28515625" style="148" bestFit="1" customWidth="1"/>
    <col min="20" max="26" width="22.28515625" style="148" customWidth="1"/>
    <col min="27" max="27" width="23.28515625" style="148" bestFit="1" customWidth="1"/>
    <col min="28" max="28" width="20" style="148" customWidth="1"/>
    <col min="29" max="16384" width="9.140625" style="148"/>
  </cols>
  <sheetData>
    <row r="1" spans="1:28">
      <c r="A1" s="146" t="s">
        <v>30</v>
      </c>
      <c r="B1" s="147" t="str">
        <f>'1. key ratios '!$B$1</f>
        <v>JSC "BASISBANK"</v>
      </c>
    </row>
    <row r="2" spans="1:28">
      <c r="A2" s="173" t="s">
        <v>31</v>
      </c>
      <c r="B2" s="150">
        <f>'1. key ratios '!$B$2</f>
        <v>45565</v>
      </c>
      <c r="C2" s="277"/>
    </row>
    <row r="3" spans="1:28">
      <c r="A3" s="364" t="s">
        <v>464</v>
      </c>
    </row>
    <row r="5" spans="1:28" ht="15" customHeight="1">
      <c r="A5" s="774" t="s">
        <v>678</v>
      </c>
      <c r="B5" s="775"/>
      <c r="C5" s="780" t="s">
        <v>465</v>
      </c>
      <c r="D5" s="781"/>
      <c r="E5" s="781"/>
      <c r="F5" s="781"/>
      <c r="G5" s="781"/>
      <c r="H5" s="781"/>
      <c r="I5" s="781"/>
      <c r="J5" s="781"/>
      <c r="K5" s="781"/>
      <c r="L5" s="781"/>
      <c r="M5" s="781"/>
      <c r="N5" s="781"/>
      <c r="O5" s="781"/>
      <c r="P5" s="781"/>
      <c r="Q5" s="781"/>
      <c r="R5" s="781"/>
      <c r="S5" s="781"/>
      <c r="T5" s="607"/>
      <c r="U5" s="607"/>
      <c r="V5" s="607"/>
      <c r="W5" s="607"/>
      <c r="X5" s="607"/>
      <c r="Y5" s="607"/>
      <c r="Z5" s="607"/>
      <c r="AA5" s="608"/>
      <c r="AB5" s="400"/>
    </row>
    <row r="6" spans="1:28" ht="12" customHeight="1">
      <c r="A6" s="776"/>
      <c r="B6" s="777"/>
      <c r="C6" s="782" t="s">
        <v>64</v>
      </c>
      <c r="D6" s="782" t="s">
        <v>703</v>
      </c>
      <c r="E6" s="782"/>
      <c r="F6" s="782"/>
      <c r="G6" s="782"/>
      <c r="H6" s="782" t="s">
        <v>704</v>
      </c>
      <c r="I6" s="782"/>
      <c r="J6" s="782"/>
      <c r="K6" s="782"/>
      <c r="L6" s="498"/>
      <c r="M6" s="784" t="s">
        <v>705</v>
      </c>
      <c r="N6" s="784"/>
      <c r="O6" s="784"/>
      <c r="P6" s="784"/>
      <c r="Q6" s="784"/>
      <c r="R6" s="784"/>
      <c r="S6" s="762"/>
      <c r="T6" s="399"/>
      <c r="U6" s="773" t="s">
        <v>677</v>
      </c>
      <c r="V6" s="773"/>
      <c r="W6" s="773"/>
      <c r="X6" s="773"/>
      <c r="Y6" s="773"/>
      <c r="Z6" s="773"/>
      <c r="AA6" s="763"/>
      <c r="AB6" s="401"/>
    </row>
    <row r="7" spans="1:28" ht="69.75" customHeight="1">
      <c r="A7" s="778"/>
      <c r="B7" s="779"/>
      <c r="C7" s="783"/>
      <c r="D7" s="609"/>
      <c r="E7" s="610" t="s">
        <v>466</v>
      </c>
      <c r="F7" s="385" t="s">
        <v>675</v>
      </c>
      <c r="G7" s="388" t="s">
        <v>676</v>
      </c>
      <c r="H7" s="611"/>
      <c r="I7" s="610" t="s">
        <v>466</v>
      </c>
      <c r="J7" s="385" t="s">
        <v>675</v>
      </c>
      <c r="K7" s="388" t="s">
        <v>676</v>
      </c>
      <c r="L7" s="387"/>
      <c r="M7" s="610" t="s">
        <v>466</v>
      </c>
      <c r="N7" s="610" t="s">
        <v>675</v>
      </c>
      <c r="O7" s="610" t="s">
        <v>674</v>
      </c>
      <c r="P7" s="610" t="s">
        <v>673</v>
      </c>
      <c r="Q7" s="610" t="s">
        <v>672</v>
      </c>
      <c r="R7" s="385" t="s">
        <v>671</v>
      </c>
      <c r="S7" s="610" t="s">
        <v>670</v>
      </c>
      <c r="T7" s="387"/>
      <c r="U7" s="610" t="s">
        <v>466</v>
      </c>
      <c r="V7" s="610" t="s">
        <v>675</v>
      </c>
      <c r="W7" s="610" t="s">
        <v>674</v>
      </c>
      <c r="X7" s="610" t="s">
        <v>673</v>
      </c>
      <c r="Y7" s="610" t="s">
        <v>672</v>
      </c>
      <c r="Z7" s="385" t="s">
        <v>671</v>
      </c>
      <c r="AA7" s="610" t="s">
        <v>670</v>
      </c>
      <c r="AB7" s="400"/>
    </row>
    <row r="8" spans="1:28">
      <c r="A8" s="402">
        <v>1</v>
      </c>
      <c r="B8" s="378" t="s">
        <v>467</v>
      </c>
      <c r="C8" s="649">
        <v>2779694459.2399998</v>
      </c>
      <c r="D8" s="649">
        <v>2579413331.3719997</v>
      </c>
      <c r="E8" s="649">
        <v>74325016.478799999</v>
      </c>
      <c r="F8" s="649">
        <v>962884.4865</v>
      </c>
      <c r="G8" s="649">
        <v>0</v>
      </c>
      <c r="H8" s="649">
        <v>106234678.97580007</v>
      </c>
      <c r="I8" s="649">
        <v>4984885.2082000021</v>
      </c>
      <c r="J8" s="649">
        <v>35995628.643099993</v>
      </c>
      <c r="K8" s="649">
        <v>0</v>
      </c>
      <c r="L8" s="649">
        <v>94046448.892200023</v>
      </c>
      <c r="M8" s="649">
        <v>7270313.619599998</v>
      </c>
      <c r="N8" s="649">
        <v>8050099.2443999993</v>
      </c>
      <c r="O8" s="649">
        <v>10868595.720700003</v>
      </c>
      <c r="P8" s="649">
        <v>16188423.294699999</v>
      </c>
      <c r="Q8" s="649">
        <v>18136789.577599999</v>
      </c>
      <c r="R8" s="649">
        <v>5021665.3782000011</v>
      </c>
      <c r="S8" s="649">
        <v>133799.18210000001</v>
      </c>
      <c r="T8" s="649">
        <v>0</v>
      </c>
      <c r="U8" s="649">
        <v>0</v>
      </c>
      <c r="V8" s="649">
        <v>0</v>
      </c>
      <c r="W8" s="649">
        <v>0</v>
      </c>
      <c r="X8" s="649">
        <v>0</v>
      </c>
      <c r="Y8" s="649">
        <v>0</v>
      </c>
      <c r="Z8" s="649">
        <v>0</v>
      </c>
      <c r="AA8" s="649">
        <v>0</v>
      </c>
      <c r="AB8" s="151"/>
    </row>
    <row r="9" spans="1:28">
      <c r="A9" s="378">
        <v>1.1000000000000001</v>
      </c>
      <c r="B9" s="403" t="s">
        <v>468</v>
      </c>
      <c r="C9" s="649">
        <v>0</v>
      </c>
      <c r="D9" s="649">
        <v>0</v>
      </c>
      <c r="E9" s="649">
        <v>0</v>
      </c>
      <c r="F9" s="649">
        <v>0</v>
      </c>
      <c r="G9" s="649">
        <v>0</v>
      </c>
      <c r="H9" s="649">
        <v>0</v>
      </c>
      <c r="I9" s="649">
        <v>0</v>
      </c>
      <c r="J9" s="649">
        <v>0</v>
      </c>
      <c r="K9" s="649">
        <v>0</v>
      </c>
      <c r="L9" s="649">
        <v>0</v>
      </c>
      <c r="M9" s="649">
        <v>0</v>
      </c>
      <c r="N9" s="649">
        <v>0</v>
      </c>
      <c r="O9" s="649">
        <v>0</v>
      </c>
      <c r="P9" s="649">
        <v>0</v>
      </c>
      <c r="Q9" s="649">
        <v>0</v>
      </c>
      <c r="R9" s="649">
        <v>0</v>
      </c>
      <c r="S9" s="649">
        <v>0</v>
      </c>
      <c r="T9" s="649">
        <v>0</v>
      </c>
      <c r="U9" s="649">
        <v>0</v>
      </c>
      <c r="V9" s="649">
        <v>0</v>
      </c>
      <c r="W9" s="649">
        <v>0</v>
      </c>
      <c r="X9" s="649">
        <v>0</v>
      </c>
      <c r="Y9" s="649">
        <v>0</v>
      </c>
      <c r="Z9" s="649">
        <v>0</v>
      </c>
      <c r="AA9" s="649">
        <v>0</v>
      </c>
      <c r="AB9" s="151"/>
    </row>
    <row r="10" spans="1:28">
      <c r="A10" s="378">
        <v>1.2</v>
      </c>
      <c r="B10" s="403" t="s">
        <v>469</v>
      </c>
      <c r="C10" s="649">
        <v>0</v>
      </c>
      <c r="D10" s="649">
        <v>0</v>
      </c>
      <c r="E10" s="649">
        <v>0</v>
      </c>
      <c r="F10" s="649">
        <v>0</v>
      </c>
      <c r="G10" s="649">
        <v>0</v>
      </c>
      <c r="H10" s="649">
        <v>0</v>
      </c>
      <c r="I10" s="649">
        <v>0</v>
      </c>
      <c r="J10" s="649">
        <v>0</v>
      </c>
      <c r="K10" s="649">
        <v>0</v>
      </c>
      <c r="L10" s="649">
        <v>0</v>
      </c>
      <c r="M10" s="649">
        <v>0</v>
      </c>
      <c r="N10" s="649">
        <v>0</v>
      </c>
      <c r="O10" s="649">
        <v>0</v>
      </c>
      <c r="P10" s="649">
        <v>0</v>
      </c>
      <c r="Q10" s="649">
        <v>0</v>
      </c>
      <c r="R10" s="649">
        <v>0</v>
      </c>
      <c r="S10" s="649">
        <v>0</v>
      </c>
      <c r="T10" s="649">
        <v>0</v>
      </c>
      <c r="U10" s="649">
        <v>0</v>
      </c>
      <c r="V10" s="649">
        <v>0</v>
      </c>
      <c r="W10" s="649">
        <v>0</v>
      </c>
      <c r="X10" s="649">
        <v>0</v>
      </c>
      <c r="Y10" s="649">
        <v>0</v>
      </c>
      <c r="Z10" s="649">
        <v>0</v>
      </c>
      <c r="AA10" s="649">
        <v>0</v>
      </c>
      <c r="AB10" s="151"/>
    </row>
    <row r="11" spans="1:28">
      <c r="A11" s="378">
        <v>1.3</v>
      </c>
      <c r="B11" s="403" t="s">
        <v>470</v>
      </c>
      <c r="C11" s="649">
        <v>0</v>
      </c>
      <c r="D11" s="649">
        <v>0</v>
      </c>
      <c r="E11" s="649">
        <v>0</v>
      </c>
      <c r="F11" s="649">
        <v>0</v>
      </c>
      <c r="G11" s="649">
        <v>0</v>
      </c>
      <c r="H11" s="649">
        <v>0</v>
      </c>
      <c r="I11" s="649">
        <v>0</v>
      </c>
      <c r="J11" s="649">
        <v>0</v>
      </c>
      <c r="K11" s="649">
        <v>0</v>
      </c>
      <c r="L11" s="649">
        <v>0</v>
      </c>
      <c r="M11" s="649">
        <v>0</v>
      </c>
      <c r="N11" s="649">
        <v>0</v>
      </c>
      <c r="O11" s="649">
        <v>0</v>
      </c>
      <c r="P11" s="649">
        <v>0</v>
      </c>
      <c r="Q11" s="649">
        <v>0</v>
      </c>
      <c r="R11" s="649">
        <v>0</v>
      </c>
      <c r="S11" s="649">
        <v>0</v>
      </c>
      <c r="T11" s="649">
        <v>0</v>
      </c>
      <c r="U11" s="649">
        <v>0</v>
      </c>
      <c r="V11" s="649">
        <v>0</v>
      </c>
      <c r="W11" s="649">
        <v>0</v>
      </c>
      <c r="X11" s="649">
        <v>0</v>
      </c>
      <c r="Y11" s="649">
        <v>0</v>
      </c>
      <c r="Z11" s="649">
        <v>0</v>
      </c>
      <c r="AA11" s="649">
        <v>0</v>
      </c>
      <c r="AB11" s="151"/>
    </row>
    <row r="12" spans="1:28">
      <c r="A12" s="378">
        <v>1.4</v>
      </c>
      <c r="B12" s="403" t="s">
        <v>471</v>
      </c>
      <c r="C12" s="649">
        <v>85682549.600700006</v>
      </c>
      <c r="D12" s="649">
        <v>85682549.600700006</v>
      </c>
      <c r="E12" s="649">
        <v>0</v>
      </c>
      <c r="F12" s="649">
        <v>0</v>
      </c>
      <c r="G12" s="649">
        <v>0</v>
      </c>
      <c r="H12" s="649">
        <v>0</v>
      </c>
      <c r="I12" s="649">
        <v>0</v>
      </c>
      <c r="J12" s="649">
        <v>0</v>
      </c>
      <c r="K12" s="649">
        <v>0</v>
      </c>
      <c r="L12" s="649">
        <v>0</v>
      </c>
      <c r="M12" s="649">
        <v>0</v>
      </c>
      <c r="N12" s="649">
        <v>0</v>
      </c>
      <c r="O12" s="649">
        <v>0</v>
      </c>
      <c r="P12" s="649">
        <v>0</v>
      </c>
      <c r="Q12" s="649">
        <v>0</v>
      </c>
      <c r="R12" s="649">
        <v>0</v>
      </c>
      <c r="S12" s="649">
        <v>0</v>
      </c>
      <c r="T12" s="649">
        <v>0</v>
      </c>
      <c r="U12" s="649">
        <v>0</v>
      </c>
      <c r="V12" s="649">
        <v>0</v>
      </c>
      <c r="W12" s="649">
        <v>0</v>
      </c>
      <c r="X12" s="649">
        <v>0</v>
      </c>
      <c r="Y12" s="649">
        <v>0</v>
      </c>
      <c r="Z12" s="649">
        <v>0</v>
      </c>
      <c r="AA12" s="649">
        <v>0</v>
      </c>
      <c r="AB12" s="151"/>
    </row>
    <row r="13" spans="1:28">
      <c r="A13" s="378">
        <v>1.5</v>
      </c>
      <c r="B13" s="403" t="s">
        <v>472</v>
      </c>
      <c r="C13" s="649">
        <v>1605500008.0261002</v>
      </c>
      <c r="D13" s="649">
        <v>1516289842.6280003</v>
      </c>
      <c r="E13" s="649">
        <v>47524768.976099998</v>
      </c>
      <c r="F13" s="649">
        <v>962884.4865</v>
      </c>
      <c r="G13" s="649">
        <v>0</v>
      </c>
      <c r="H13" s="649">
        <v>62816449.945400022</v>
      </c>
      <c r="I13" s="649">
        <v>135363.5589</v>
      </c>
      <c r="J13" s="649">
        <v>25069730.429099999</v>
      </c>
      <c r="K13" s="649">
        <v>0</v>
      </c>
      <c r="L13" s="649">
        <v>26393715.4527</v>
      </c>
      <c r="M13" s="649">
        <v>2192942.0715000001</v>
      </c>
      <c r="N13" s="649">
        <v>3783929.9548000004</v>
      </c>
      <c r="O13" s="649">
        <v>1377805.1387</v>
      </c>
      <c r="P13" s="649">
        <v>2048852.3433000001</v>
      </c>
      <c r="Q13" s="649">
        <v>2870495.3601000002</v>
      </c>
      <c r="R13" s="649">
        <v>51032.2</v>
      </c>
      <c r="S13" s="649">
        <v>133799.18210000001</v>
      </c>
      <c r="T13" s="649">
        <v>0</v>
      </c>
      <c r="U13" s="649">
        <v>0</v>
      </c>
      <c r="V13" s="649">
        <v>0</v>
      </c>
      <c r="W13" s="649">
        <v>0</v>
      </c>
      <c r="X13" s="649">
        <v>0</v>
      </c>
      <c r="Y13" s="649">
        <v>0</v>
      </c>
      <c r="Z13" s="649">
        <v>0</v>
      </c>
      <c r="AA13" s="649">
        <v>0</v>
      </c>
      <c r="AB13" s="151"/>
    </row>
    <row r="14" spans="1:28">
      <c r="A14" s="378">
        <v>1.6</v>
      </c>
      <c r="B14" s="403" t="s">
        <v>473</v>
      </c>
      <c r="C14" s="649">
        <v>1088511901.6131997</v>
      </c>
      <c r="D14" s="649">
        <v>977440939.14329958</v>
      </c>
      <c r="E14" s="649">
        <v>26800247.502700008</v>
      </c>
      <c r="F14" s="649">
        <v>0</v>
      </c>
      <c r="G14" s="649">
        <v>0</v>
      </c>
      <c r="H14" s="649">
        <v>43418229.030400053</v>
      </c>
      <c r="I14" s="649">
        <v>4849521.6493000025</v>
      </c>
      <c r="J14" s="649">
        <v>10925898.213999996</v>
      </c>
      <c r="K14" s="649">
        <v>0</v>
      </c>
      <c r="L14" s="649">
        <v>67652733.439500019</v>
      </c>
      <c r="M14" s="649">
        <v>5077371.5480999984</v>
      </c>
      <c r="N14" s="649">
        <v>4266169.2895999989</v>
      </c>
      <c r="O14" s="649">
        <v>9490790.5820000023</v>
      </c>
      <c r="P14" s="649">
        <v>14139570.951399999</v>
      </c>
      <c r="Q14" s="649">
        <v>15266294.217499997</v>
      </c>
      <c r="R14" s="649">
        <v>4970633.1782000009</v>
      </c>
      <c r="S14" s="649">
        <v>0</v>
      </c>
      <c r="T14" s="649">
        <v>0</v>
      </c>
      <c r="U14" s="649">
        <v>0</v>
      </c>
      <c r="V14" s="649">
        <v>0</v>
      </c>
      <c r="W14" s="649">
        <v>0</v>
      </c>
      <c r="X14" s="649">
        <v>0</v>
      </c>
      <c r="Y14" s="649">
        <v>0</v>
      </c>
      <c r="Z14" s="649">
        <v>0</v>
      </c>
      <c r="AA14" s="649">
        <v>0</v>
      </c>
      <c r="AB14" s="151"/>
    </row>
    <row r="15" spans="1:28">
      <c r="A15" s="402">
        <v>2</v>
      </c>
      <c r="B15" s="390" t="s">
        <v>474</v>
      </c>
      <c r="C15" s="649">
        <v>365330962.41999996</v>
      </c>
      <c r="D15" s="649">
        <v>365330962.41999996</v>
      </c>
      <c r="E15" s="649">
        <v>0</v>
      </c>
      <c r="F15" s="649">
        <v>0</v>
      </c>
      <c r="G15" s="649">
        <v>0</v>
      </c>
      <c r="H15" s="649">
        <v>0</v>
      </c>
      <c r="I15" s="649">
        <v>0</v>
      </c>
      <c r="J15" s="649">
        <v>0</v>
      </c>
      <c r="K15" s="649">
        <v>0</v>
      </c>
      <c r="L15" s="649">
        <v>0</v>
      </c>
      <c r="M15" s="649">
        <v>0</v>
      </c>
      <c r="N15" s="649">
        <v>0</v>
      </c>
      <c r="O15" s="649">
        <v>0</v>
      </c>
      <c r="P15" s="649">
        <v>0</v>
      </c>
      <c r="Q15" s="649">
        <v>0</v>
      </c>
      <c r="R15" s="649">
        <v>0</v>
      </c>
      <c r="S15" s="649">
        <v>0</v>
      </c>
      <c r="T15" s="649">
        <v>0</v>
      </c>
      <c r="U15" s="649">
        <v>0</v>
      </c>
      <c r="V15" s="649">
        <v>0</v>
      </c>
      <c r="W15" s="649">
        <v>0</v>
      </c>
      <c r="X15" s="649">
        <v>0</v>
      </c>
      <c r="Y15" s="649">
        <v>0</v>
      </c>
      <c r="Z15" s="649">
        <v>0</v>
      </c>
      <c r="AA15" s="649">
        <v>0</v>
      </c>
      <c r="AB15" s="151"/>
    </row>
    <row r="16" spans="1:28">
      <c r="A16" s="378">
        <v>2.1</v>
      </c>
      <c r="B16" s="403" t="s">
        <v>468</v>
      </c>
      <c r="C16" s="649">
        <v>0</v>
      </c>
      <c r="D16" s="649">
        <v>0</v>
      </c>
      <c r="E16" s="649">
        <v>0</v>
      </c>
      <c r="F16" s="649">
        <v>0</v>
      </c>
      <c r="G16" s="649">
        <v>0</v>
      </c>
      <c r="H16" s="649">
        <v>0</v>
      </c>
      <c r="I16" s="649">
        <v>0</v>
      </c>
      <c r="J16" s="649">
        <v>0</v>
      </c>
      <c r="K16" s="649">
        <v>0</v>
      </c>
      <c r="L16" s="649">
        <v>0</v>
      </c>
      <c r="M16" s="649">
        <v>0</v>
      </c>
      <c r="N16" s="649">
        <v>0</v>
      </c>
      <c r="O16" s="649">
        <v>0</v>
      </c>
      <c r="P16" s="649">
        <v>0</v>
      </c>
      <c r="Q16" s="649">
        <v>0</v>
      </c>
      <c r="R16" s="649">
        <v>0</v>
      </c>
      <c r="S16" s="649">
        <v>0</v>
      </c>
      <c r="T16" s="649">
        <v>0</v>
      </c>
      <c r="U16" s="649">
        <v>0</v>
      </c>
      <c r="V16" s="649">
        <v>0</v>
      </c>
      <c r="W16" s="649">
        <v>0</v>
      </c>
      <c r="X16" s="649">
        <v>0</v>
      </c>
      <c r="Y16" s="649">
        <v>0</v>
      </c>
      <c r="Z16" s="649">
        <v>0</v>
      </c>
      <c r="AA16" s="649">
        <v>0</v>
      </c>
      <c r="AB16" s="151"/>
    </row>
    <row r="17" spans="1:28">
      <c r="A17" s="378">
        <v>2.2000000000000002</v>
      </c>
      <c r="B17" s="403" t="s">
        <v>469</v>
      </c>
      <c r="C17" s="649">
        <v>306311873.80000007</v>
      </c>
      <c r="D17" s="649">
        <v>306311873.80000007</v>
      </c>
      <c r="E17" s="649">
        <v>0</v>
      </c>
      <c r="F17" s="649">
        <v>0</v>
      </c>
      <c r="G17" s="649">
        <v>0</v>
      </c>
      <c r="H17" s="649">
        <v>0</v>
      </c>
      <c r="I17" s="649">
        <v>0</v>
      </c>
      <c r="J17" s="649">
        <v>0</v>
      </c>
      <c r="K17" s="649">
        <v>0</v>
      </c>
      <c r="L17" s="649">
        <v>0</v>
      </c>
      <c r="M17" s="649">
        <v>0</v>
      </c>
      <c r="N17" s="649">
        <v>0</v>
      </c>
      <c r="O17" s="649">
        <v>0</v>
      </c>
      <c r="P17" s="649">
        <v>0</v>
      </c>
      <c r="Q17" s="649">
        <v>0</v>
      </c>
      <c r="R17" s="649">
        <v>0</v>
      </c>
      <c r="S17" s="649">
        <v>0</v>
      </c>
      <c r="T17" s="649">
        <v>0</v>
      </c>
      <c r="U17" s="649">
        <v>0</v>
      </c>
      <c r="V17" s="649">
        <v>0</v>
      </c>
      <c r="W17" s="649">
        <v>0</v>
      </c>
      <c r="X17" s="649">
        <v>0</v>
      </c>
      <c r="Y17" s="649">
        <v>0</v>
      </c>
      <c r="Z17" s="649">
        <v>0</v>
      </c>
      <c r="AA17" s="649">
        <v>0</v>
      </c>
      <c r="AB17" s="151"/>
    </row>
    <row r="18" spans="1:28">
      <c r="A18" s="378">
        <v>2.2999999999999998</v>
      </c>
      <c r="B18" s="403" t="s">
        <v>470</v>
      </c>
      <c r="C18" s="649">
        <v>0</v>
      </c>
      <c r="D18" s="649">
        <v>0</v>
      </c>
      <c r="E18" s="649">
        <v>0</v>
      </c>
      <c r="F18" s="649">
        <v>0</v>
      </c>
      <c r="G18" s="649">
        <v>0</v>
      </c>
      <c r="H18" s="649">
        <v>0</v>
      </c>
      <c r="I18" s="649">
        <v>0</v>
      </c>
      <c r="J18" s="649">
        <v>0</v>
      </c>
      <c r="K18" s="649">
        <v>0</v>
      </c>
      <c r="L18" s="649">
        <v>0</v>
      </c>
      <c r="M18" s="649">
        <v>0</v>
      </c>
      <c r="N18" s="649">
        <v>0</v>
      </c>
      <c r="O18" s="649">
        <v>0</v>
      </c>
      <c r="P18" s="649">
        <v>0</v>
      </c>
      <c r="Q18" s="649">
        <v>0</v>
      </c>
      <c r="R18" s="649">
        <v>0</v>
      </c>
      <c r="S18" s="649">
        <v>0</v>
      </c>
      <c r="T18" s="649">
        <v>0</v>
      </c>
      <c r="U18" s="649">
        <v>0</v>
      </c>
      <c r="V18" s="649">
        <v>0</v>
      </c>
      <c r="W18" s="649">
        <v>0</v>
      </c>
      <c r="X18" s="649">
        <v>0</v>
      </c>
      <c r="Y18" s="649">
        <v>0</v>
      </c>
      <c r="Z18" s="649">
        <v>0</v>
      </c>
      <c r="AA18" s="649">
        <v>0</v>
      </c>
      <c r="AB18" s="151"/>
    </row>
    <row r="19" spans="1:28">
      <c r="A19" s="378">
        <v>2.4</v>
      </c>
      <c r="B19" s="403" t="s">
        <v>471</v>
      </c>
      <c r="C19" s="649">
        <v>28301685.259999998</v>
      </c>
      <c r="D19" s="649">
        <v>28301685.259999998</v>
      </c>
      <c r="E19" s="649">
        <v>0</v>
      </c>
      <c r="F19" s="649">
        <v>0</v>
      </c>
      <c r="G19" s="649">
        <v>0</v>
      </c>
      <c r="H19" s="649">
        <v>0</v>
      </c>
      <c r="I19" s="649">
        <v>0</v>
      </c>
      <c r="J19" s="649">
        <v>0</v>
      </c>
      <c r="K19" s="649">
        <v>0</v>
      </c>
      <c r="L19" s="649">
        <v>0</v>
      </c>
      <c r="M19" s="649">
        <v>0</v>
      </c>
      <c r="N19" s="649">
        <v>0</v>
      </c>
      <c r="O19" s="649">
        <v>0</v>
      </c>
      <c r="P19" s="649">
        <v>0</v>
      </c>
      <c r="Q19" s="649">
        <v>0</v>
      </c>
      <c r="R19" s="649">
        <v>0</v>
      </c>
      <c r="S19" s="649">
        <v>0</v>
      </c>
      <c r="T19" s="649">
        <v>0</v>
      </c>
      <c r="U19" s="649">
        <v>0</v>
      </c>
      <c r="V19" s="649">
        <v>0</v>
      </c>
      <c r="W19" s="649">
        <v>0</v>
      </c>
      <c r="X19" s="649">
        <v>0</v>
      </c>
      <c r="Y19" s="649">
        <v>0</v>
      </c>
      <c r="Z19" s="649">
        <v>0</v>
      </c>
      <c r="AA19" s="649">
        <v>0</v>
      </c>
      <c r="AB19" s="151"/>
    </row>
    <row r="20" spans="1:28">
      <c r="A20" s="378">
        <v>2.5</v>
      </c>
      <c r="B20" s="403" t="s">
        <v>472</v>
      </c>
      <c r="C20" s="649">
        <v>30717403.359999895</v>
      </c>
      <c r="D20" s="649">
        <v>30717403.359999895</v>
      </c>
      <c r="E20" s="649">
        <v>0</v>
      </c>
      <c r="F20" s="649">
        <v>0</v>
      </c>
      <c r="G20" s="649">
        <v>0</v>
      </c>
      <c r="H20" s="649">
        <v>0</v>
      </c>
      <c r="I20" s="649">
        <v>0</v>
      </c>
      <c r="J20" s="649">
        <v>0</v>
      </c>
      <c r="K20" s="649">
        <v>0</v>
      </c>
      <c r="L20" s="649">
        <v>0</v>
      </c>
      <c r="M20" s="649">
        <v>0</v>
      </c>
      <c r="N20" s="649">
        <v>0</v>
      </c>
      <c r="O20" s="649">
        <v>0</v>
      </c>
      <c r="P20" s="649">
        <v>0</v>
      </c>
      <c r="Q20" s="649">
        <v>0</v>
      </c>
      <c r="R20" s="649">
        <v>0</v>
      </c>
      <c r="S20" s="649">
        <v>0</v>
      </c>
      <c r="T20" s="649">
        <v>0</v>
      </c>
      <c r="U20" s="649">
        <v>0</v>
      </c>
      <c r="V20" s="649">
        <v>0</v>
      </c>
      <c r="W20" s="649">
        <v>0</v>
      </c>
      <c r="X20" s="649">
        <v>0</v>
      </c>
      <c r="Y20" s="649">
        <v>0</v>
      </c>
      <c r="Z20" s="649">
        <v>0</v>
      </c>
      <c r="AA20" s="649">
        <v>0</v>
      </c>
      <c r="AB20" s="151"/>
    </row>
    <row r="21" spans="1:28">
      <c r="A21" s="378">
        <v>2.6</v>
      </c>
      <c r="B21" s="403" t="s">
        <v>473</v>
      </c>
      <c r="C21" s="649">
        <v>0</v>
      </c>
      <c r="D21" s="649">
        <v>0</v>
      </c>
      <c r="E21" s="649">
        <v>0</v>
      </c>
      <c r="F21" s="649">
        <v>0</v>
      </c>
      <c r="G21" s="649">
        <v>0</v>
      </c>
      <c r="H21" s="649">
        <v>0</v>
      </c>
      <c r="I21" s="649">
        <v>0</v>
      </c>
      <c r="J21" s="649">
        <v>0</v>
      </c>
      <c r="K21" s="649">
        <v>0</v>
      </c>
      <c r="L21" s="649">
        <v>0</v>
      </c>
      <c r="M21" s="649">
        <v>0</v>
      </c>
      <c r="N21" s="649">
        <v>0</v>
      </c>
      <c r="O21" s="649">
        <v>0</v>
      </c>
      <c r="P21" s="649">
        <v>0</v>
      </c>
      <c r="Q21" s="649">
        <v>0</v>
      </c>
      <c r="R21" s="649">
        <v>0</v>
      </c>
      <c r="S21" s="649">
        <v>0</v>
      </c>
      <c r="T21" s="649">
        <v>0</v>
      </c>
      <c r="U21" s="649">
        <v>0</v>
      </c>
      <c r="V21" s="649">
        <v>0</v>
      </c>
      <c r="W21" s="649">
        <v>0</v>
      </c>
      <c r="X21" s="649">
        <v>0</v>
      </c>
      <c r="Y21" s="649">
        <v>0</v>
      </c>
      <c r="Z21" s="649">
        <v>0</v>
      </c>
      <c r="AA21" s="649">
        <v>0</v>
      </c>
      <c r="AB21" s="151"/>
    </row>
    <row r="22" spans="1:28">
      <c r="A22" s="402">
        <v>3</v>
      </c>
      <c r="B22" s="378" t="s">
        <v>514</v>
      </c>
      <c r="C22" s="649">
        <v>639114613.94119966</v>
      </c>
      <c r="D22" s="649">
        <v>605775945.60499966</v>
      </c>
      <c r="E22" s="653"/>
      <c r="F22" s="653"/>
      <c r="G22" s="653"/>
      <c r="H22" s="649">
        <v>31960185.92620001</v>
      </c>
      <c r="I22" s="653"/>
      <c r="J22" s="653"/>
      <c r="K22" s="653"/>
      <c r="L22" s="649">
        <v>1378482.4100000001</v>
      </c>
      <c r="M22" s="653"/>
      <c r="N22" s="653"/>
      <c r="O22" s="653"/>
      <c r="P22" s="653"/>
      <c r="Q22" s="653"/>
      <c r="R22" s="653"/>
      <c r="S22" s="653"/>
      <c r="T22" s="649">
        <v>0</v>
      </c>
      <c r="U22" s="653"/>
      <c r="V22" s="653"/>
      <c r="W22" s="653"/>
      <c r="X22" s="653"/>
      <c r="Y22" s="653"/>
      <c r="Z22" s="653"/>
      <c r="AA22" s="653"/>
      <c r="AB22" s="151"/>
    </row>
    <row r="23" spans="1:28">
      <c r="A23" s="378">
        <v>3.1</v>
      </c>
      <c r="B23" s="403" t="s">
        <v>468</v>
      </c>
      <c r="C23" s="649">
        <v>0</v>
      </c>
      <c r="D23" s="649">
        <v>0</v>
      </c>
      <c r="E23" s="653"/>
      <c r="F23" s="653"/>
      <c r="G23" s="653"/>
      <c r="H23" s="649">
        <v>0</v>
      </c>
      <c r="I23" s="653"/>
      <c r="J23" s="653"/>
      <c r="K23" s="653"/>
      <c r="L23" s="649">
        <v>0</v>
      </c>
      <c r="M23" s="653"/>
      <c r="N23" s="653"/>
      <c r="O23" s="653"/>
      <c r="P23" s="653"/>
      <c r="Q23" s="653"/>
      <c r="R23" s="653"/>
      <c r="S23" s="653"/>
      <c r="T23" s="649">
        <v>0</v>
      </c>
      <c r="U23" s="653"/>
      <c r="V23" s="653"/>
      <c r="W23" s="653"/>
      <c r="X23" s="653"/>
      <c r="Y23" s="653"/>
      <c r="Z23" s="653"/>
      <c r="AA23" s="653"/>
      <c r="AB23" s="151"/>
    </row>
    <row r="24" spans="1:28">
      <c r="A24" s="378">
        <v>3.2</v>
      </c>
      <c r="B24" s="403" t="s">
        <v>469</v>
      </c>
      <c r="C24" s="649">
        <v>0</v>
      </c>
      <c r="D24" s="649">
        <v>0</v>
      </c>
      <c r="E24" s="653"/>
      <c r="F24" s="653"/>
      <c r="G24" s="653"/>
      <c r="H24" s="649">
        <v>0</v>
      </c>
      <c r="I24" s="653"/>
      <c r="J24" s="653"/>
      <c r="K24" s="653"/>
      <c r="L24" s="649">
        <v>0</v>
      </c>
      <c r="M24" s="653"/>
      <c r="N24" s="653"/>
      <c r="O24" s="653"/>
      <c r="P24" s="653"/>
      <c r="Q24" s="653"/>
      <c r="R24" s="653"/>
      <c r="S24" s="653"/>
      <c r="T24" s="649">
        <v>0</v>
      </c>
      <c r="U24" s="653"/>
      <c r="V24" s="653"/>
      <c r="W24" s="653"/>
      <c r="X24" s="653"/>
      <c r="Y24" s="653"/>
      <c r="Z24" s="653"/>
      <c r="AA24" s="653"/>
      <c r="AB24" s="151"/>
    </row>
    <row r="25" spans="1:28">
      <c r="A25" s="378">
        <v>3.3</v>
      </c>
      <c r="B25" s="403" t="s">
        <v>470</v>
      </c>
      <c r="C25" s="649">
        <v>0</v>
      </c>
      <c r="D25" s="649">
        <v>0</v>
      </c>
      <c r="E25" s="653"/>
      <c r="F25" s="653"/>
      <c r="G25" s="653"/>
      <c r="H25" s="649">
        <v>0</v>
      </c>
      <c r="I25" s="653"/>
      <c r="J25" s="653"/>
      <c r="K25" s="653"/>
      <c r="L25" s="649">
        <v>0</v>
      </c>
      <c r="M25" s="653"/>
      <c r="N25" s="653"/>
      <c r="O25" s="653"/>
      <c r="P25" s="653"/>
      <c r="Q25" s="653"/>
      <c r="R25" s="653"/>
      <c r="S25" s="653"/>
      <c r="T25" s="649">
        <v>0</v>
      </c>
      <c r="U25" s="653"/>
      <c r="V25" s="653"/>
      <c r="W25" s="653"/>
      <c r="X25" s="653"/>
      <c r="Y25" s="653"/>
      <c r="Z25" s="653"/>
      <c r="AA25" s="653"/>
      <c r="AB25" s="151"/>
    </row>
    <row r="26" spans="1:28">
      <c r="A26" s="378">
        <v>3.4</v>
      </c>
      <c r="B26" s="403" t="s">
        <v>471</v>
      </c>
      <c r="C26" s="649">
        <v>10880146.766399998</v>
      </c>
      <c r="D26" s="649">
        <v>10880146.766399998</v>
      </c>
      <c r="E26" s="653"/>
      <c r="F26" s="653"/>
      <c r="G26" s="653"/>
      <c r="H26" s="649">
        <v>0</v>
      </c>
      <c r="I26" s="653"/>
      <c r="J26" s="653"/>
      <c r="K26" s="653"/>
      <c r="L26" s="649">
        <v>0</v>
      </c>
      <c r="M26" s="653"/>
      <c r="N26" s="653"/>
      <c r="O26" s="653"/>
      <c r="P26" s="653"/>
      <c r="Q26" s="653"/>
      <c r="R26" s="653"/>
      <c r="S26" s="653"/>
      <c r="T26" s="649">
        <v>0</v>
      </c>
      <c r="U26" s="653"/>
      <c r="V26" s="653"/>
      <c r="W26" s="653"/>
      <c r="X26" s="653"/>
      <c r="Y26" s="653"/>
      <c r="Z26" s="653"/>
      <c r="AA26" s="653"/>
      <c r="AB26" s="151"/>
    </row>
    <row r="27" spans="1:28">
      <c r="A27" s="378">
        <v>3.5</v>
      </c>
      <c r="B27" s="403" t="s">
        <v>472</v>
      </c>
      <c r="C27" s="649">
        <v>593308548.63179994</v>
      </c>
      <c r="D27" s="649">
        <v>560217470.15559995</v>
      </c>
      <c r="E27" s="653"/>
      <c r="F27" s="653"/>
      <c r="G27" s="653"/>
      <c r="H27" s="649">
        <v>31869308.966200009</v>
      </c>
      <c r="I27" s="653"/>
      <c r="J27" s="653"/>
      <c r="K27" s="653"/>
      <c r="L27" s="649">
        <v>1221769.51</v>
      </c>
      <c r="M27" s="653"/>
      <c r="N27" s="653"/>
      <c r="O27" s="653"/>
      <c r="P27" s="653"/>
      <c r="Q27" s="653"/>
      <c r="R27" s="653"/>
      <c r="S27" s="653"/>
      <c r="T27" s="649">
        <v>0</v>
      </c>
      <c r="U27" s="653"/>
      <c r="V27" s="653"/>
      <c r="W27" s="653"/>
      <c r="X27" s="653"/>
      <c r="Y27" s="653"/>
      <c r="Z27" s="653"/>
      <c r="AA27" s="653"/>
      <c r="AB27" s="151"/>
    </row>
    <row r="28" spans="1:28">
      <c r="A28" s="378">
        <v>3.6</v>
      </c>
      <c r="B28" s="403" t="s">
        <v>473</v>
      </c>
      <c r="C28" s="649">
        <v>34925918.542999759</v>
      </c>
      <c r="D28" s="649">
        <v>34678328.68299976</v>
      </c>
      <c r="E28" s="653"/>
      <c r="F28" s="653"/>
      <c r="G28" s="653"/>
      <c r="H28" s="649">
        <v>90876.959999999977</v>
      </c>
      <c r="I28" s="653"/>
      <c r="J28" s="653"/>
      <c r="K28" s="653"/>
      <c r="L28" s="649">
        <v>156712.90000000005</v>
      </c>
      <c r="M28" s="653"/>
      <c r="N28" s="653"/>
      <c r="O28" s="653"/>
      <c r="P28" s="653"/>
      <c r="Q28" s="653"/>
      <c r="R28" s="653"/>
      <c r="S28" s="653"/>
      <c r="T28" s="649">
        <v>0</v>
      </c>
      <c r="U28" s="653"/>
      <c r="V28" s="653"/>
      <c r="W28" s="653"/>
      <c r="X28" s="653"/>
      <c r="Y28" s="653"/>
      <c r="Z28" s="653"/>
      <c r="AA28" s="653"/>
      <c r="AB28" s="151"/>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23"/>
  <sheetViews>
    <sheetView showGridLines="0" zoomScale="80" zoomScaleNormal="80" workbookViewId="0">
      <selection activeCell="B2" sqref="B2"/>
    </sheetView>
  </sheetViews>
  <sheetFormatPr defaultColWidth="9.140625" defaultRowHeight="15.75"/>
  <cols>
    <col min="1" max="1" width="11.85546875" style="148" bestFit="1" customWidth="1"/>
    <col min="2" max="2" width="52.28515625" style="148" customWidth="1"/>
    <col min="3" max="3" width="20.140625" style="148" customWidth="1"/>
    <col min="4" max="4" width="22.28515625" style="148" customWidth="1"/>
    <col min="5" max="7" width="17.140625" style="148" customWidth="1"/>
    <col min="8" max="8" width="22.28515625" style="148" customWidth="1"/>
    <col min="9" max="10" width="17.140625" style="148" customWidth="1"/>
    <col min="11" max="27" width="22.28515625" style="148" customWidth="1"/>
    <col min="28" max="16384" width="9.140625" style="148"/>
  </cols>
  <sheetData>
    <row r="1" spans="1:27">
      <c r="A1" s="146" t="s">
        <v>30</v>
      </c>
      <c r="B1" s="147" t="str">
        <f>'1. key ratios '!$B$1</f>
        <v>JSC "BASISBANK"</v>
      </c>
    </row>
    <row r="2" spans="1:27">
      <c r="A2" s="173" t="s">
        <v>31</v>
      </c>
      <c r="B2" s="150">
        <f>'1. key ratios '!$B$2</f>
        <v>45565</v>
      </c>
    </row>
    <row r="3" spans="1:27">
      <c r="A3" s="364" t="s">
        <v>476</v>
      </c>
      <c r="C3" s="168"/>
    </row>
    <row r="4" spans="1:27" ht="16.5" thickBot="1">
      <c r="A4" s="364"/>
      <c r="B4" s="404"/>
      <c r="C4" s="168"/>
    </row>
    <row r="5" spans="1:27" s="405" customFormat="1" ht="13.5" customHeight="1">
      <c r="A5" s="785" t="s">
        <v>681</v>
      </c>
      <c r="B5" s="786"/>
      <c r="C5" s="794" t="s">
        <v>680</v>
      </c>
      <c r="D5" s="795"/>
      <c r="E5" s="795"/>
      <c r="F5" s="795"/>
      <c r="G5" s="795"/>
      <c r="H5" s="795"/>
      <c r="I5" s="795"/>
      <c r="J5" s="795"/>
      <c r="K5" s="795"/>
      <c r="L5" s="795"/>
      <c r="M5" s="795"/>
      <c r="N5" s="795"/>
      <c r="O5" s="795"/>
      <c r="P5" s="795"/>
      <c r="Q5" s="795"/>
      <c r="R5" s="795"/>
      <c r="S5" s="796"/>
      <c r="T5" s="607"/>
      <c r="U5" s="607"/>
      <c r="V5" s="607"/>
      <c r="W5" s="607"/>
      <c r="X5" s="607"/>
      <c r="Y5" s="607"/>
      <c r="Z5" s="607"/>
      <c r="AA5" s="608"/>
    </row>
    <row r="6" spans="1:27" s="405" customFormat="1" ht="12" customHeight="1">
      <c r="A6" s="787"/>
      <c r="B6" s="788"/>
      <c r="C6" s="791" t="s">
        <v>64</v>
      </c>
      <c r="D6" s="782" t="s">
        <v>703</v>
      </c>
      <c r="E6" s="782"/>
      <c r="F6" s="782"/>
      <c r="G6" s="782"/>
      <c r="H6" s="782" t="s">
        <v>704</v>
      </c>
      <c r="I6" s="782"/>
      <c r="J6" s="782"/>
      <c r="K6" s="782"/>
      <c r="L6" s="498"/>
      <c r="M6" s="784" t="s">
        <v>705</v>
      </c>
      <c r="N6" s="784"/>
      <c r="O6" s="784"/>
      <c r="P6" s="784"/>
      <c r="Q6" s="784"/>
      <c r="R6" s="784"/>
      <c r="S6" s="793"/>
      <c r="T6" s="607"/>
      <c r="U6" s="773" t="s">
        <v>677</v>
      </c>
      <c r="V6" s="773"/>
      <c r="W6" s="773"/>
      <c r="X6" s="773"/>
      <c r="Y6" s="773"/>
      <c r="Z6" s="773"/>
      <c r="AA6" s="763"/>
    </row>
    <row r="7" spans="1:27" s="405" customFormat="1" ht="31.5">
      <c r="A7" s="789"/>
      <c r="B7" s="790"/>
      <c r="C7" s="792"/>
      <c r="D7" s="609"/>
      <c r="E7" s="610" t="s">
        <v>466</v>
      </c>
      <c r="F7" s="385" t="s">
        <v>675</v>
      </c>
      <c r="G7" s="388" t="s">
        <v>676</v>
      </c>
      <c r="H7" s="612"/>
      <c r="I7" s="610" t="s">
        <v>466</v>
      </c>
      <c r="J7" s="385" t="s">
        <v>675</v>
      </c>
      <c r="K7" s="388" t="s">
        <v>676</v>
      </c>
      <c r="L7" s="387"/>
      <c r="M7" s="610" t="s">
        <v>466</v>
      </c>
      <c r="N7" s="385" t="s">
        <v>675</v>
      </c>
      <c r="O7" s="385" t="s">
        <v>674</v>
      </c>
      <c r="P7" s="385" t="s">
        <v>673</v>
      </c>
      <c r="Q7" s="385" t="s">
        <v>672</v>
      </c>
      <c r="R7" s="385" t="s">
        <v>671</v>
      </c>
      <c r="S7" s="613" t="s">
        <v>670</v>
      </c>
      <c r="T7" s="614"/>
      <c r="U7" s="610" t="s">
        <v>466</v>
      </c>
      <c r="V7" s="610" t="s">
        <v>675</v>
      </c>
      <c r="W7" s="610" t="s">
        <v>674</v>
      </c>
      <c r="X7" s="610" t="s">
        <v>673</v>
      </c>
      <c r="Y7" s="610" t="s">
        <v>672</v>
      </c>
      <c r="Z7" s="385" t="s">
        <v>671</v>
      </c>
      <c r="AA7" s="610" t="s">
        <v>670</v>
      </c>
    </row>
    <row r="8" spans="1:27">
      <c r="A8" s="406">
        <v>1</v>
      </c>
      <c r="B8" s="407" t="s">
        <v>467</v>
      </c>
      <c r="C8" s="654">
        <v>2779694459.2399998</v>
      </c>
      <c r="D8" s="649">
        <v>2579413331.3719997</v>
      </c>
      <c r="E8" s="649">
        <v>74325016.478799999</v>
      </c>
      <c r="F8" s="649">
        <v>962884.4865</v>
      </c>
      <c r="G8" s="649">
        <v>0</v>
      </c>
      <c r="H8" s="649">
        <v>106234678.97580007</v>
      </c>
      <c r="I8" s="649">
        <v>4984885.2082000021</v>
      </c>
      <c r="J8" s="649">
        <v>35995628.643099993</v>
      </c>
      <c r="K8" s="649">
        <v>0</v>
      </c>
      <c r="L8" s="649">
        <v>94046448.892200023</v>
      </c>
      <c r="M8" s="649">
        <v>7270313.619599998</v>
      </c>
      <c r="N8" s="649">
        <v>8050099.2443999993</v>
      </c>
      <c r="O8" s="649">
        <v>10868595.720700003</v>
      </c>
      <c r="P8" s="649">
        <v>16188423.294699999</v>
      </c>
      <c r="Q8" s="649">
        <v>18136789.577599999</v>
      </c>
      <c r="R8" s="649">
        <v>5021665.3782000011</v>
      </c>
      <c r="S8" s="649">
        <v>133799.18210000001</v>
      </c>
      <c r="T8" s="649">
        <v>0</v>
      </c>
      <c r="U8" s="649">
        <v>0</v>
      </c>
      <c r="V8" s="649">
        <v>0</v>
      </c>
      <c r="W8" s="649">
        <v>0</v>
      </c>
      <c r="X8" s="649">
        <v>0</v>
      </c>
      <c r="Y8" s="649">
        <v>0</v>
      </c>
      <c r="Z8" s="649">
        <v>0</v>
      </c>
      <c r="AA8" s="649">
        <v>0</v>
      </c>
    </row>
    <row r="9" spans="1:27">
      <c r="A9" s="408">
        <v>1.1000000000000001</v>
      </c>
      <c r="B9" s="409" t="s">
        <v>477</v>
      </c>
      <c r="C9" s="654">
        <v>2327619559.8788896</v>
      </c>
      <c r="D9" s="649">
        <v>2139293057.8631899</v>
      </c>
      <c r="E9" s="649">
        <v>70877813.092099994</v>
      </c>
      <c r="F9" s="649">
        <v>962884.4865</v>
      </c>
      <c r="G9" s="649">
        <v>0</v>
      </c>
      <c r="H9" s="649">
        <v>102750718.6525</v>
      </c>
      <c r="I9" s="649">
        <v>4427984.9121000003</v>
      </c>
      <c r="J9" s="649">
        <v>34197879.332900003</v>
      </c>
      <c r="K9" s="649">
        <v>0</v>
      </c>
      <c r="L9" s="649">
        <v>85575783.36319977</v>
      </c>
      <c r="M9" s="649">
        <v>6836253.5128999902</v>
      </c>
      <c r="N9" s="649">
        <v>7585456.142</v>
      </c>
      <c r="O9" s="649">
        <v>7965253.0756000001</v>
      </c>
      <c r="P9" s="649">
        <v>13681812.6237999</v>
      </c>
      <c r="Q9" s="649">
        <v>17242635.530200001</v>
      </c>
      <c r="R9" s="649">
        <v>5021665.3782000002</v>
      </c>
      <c r="S9" s="649">
        <v>133799.18210000001</v>
      </c>
      <c r="T9" s="649">
        <v>0</v>
      </c>
      <c r="U9" s="649">
        <v>0</v>
      </c>
      <c r="V9" s="649">
        <v>0</v>
      </c>
      <c r="W9" s="649">
        <v>0</v>
      </c>
      <c r="X9" s="649">
        <v>0</v>
      </c>
      <c r="Y9" s="649">
        <v>0</v>
      </c>
      <c r="Z9" s="649">
        <v>0</v>
      </c>
      <c r="AA9" s="649">
        <v>0</v>
      </c>
    </row>
    <row r="10" spans="1:27">
      <c r="A10" s="410" t="s">
        <v>14</v>
      </c>
      <c r="B10" s="411" t="s">
        <v>478</v>
      </c>
      <c r="C10" s="654">
        <v>2235474551.77179</v>
      </c>
      <c r="D10" s="649">
        <v>2048086016.3182902</v>
      </c>
      <c r="E10" s="649">
        <v>70634033.890000001</v>
      </c>
      <c r="F10" s="649">
        <v>962884.4865</v>
      </c>
      <c r="G10" s="649">
        <v>0</v>
      </c>
      <c r="H10" s="649">
        <v>102643823.93630001</v>
      </c>
      <c r="I10" s="649">
        <v>4413352.2620999999</v>
      </c>
      <c r="J10" s="649">
        <v>34169993.368299998</v>
      </c>
      <c r="K10" s="649">
        <v>0</v>
      </c>
      <c r="L10" s="649">
        <v>84744711.517199785</v>
      </c>
      <c r="M10" s="649">
        <v>6791169.8174999896</v>
      </c>
      <c r="N10" s="649">
        <v>7553500.3470000001</v>
      </c>
      <c r="O10" s="649">
        <v>7920782.1591999996</v>
      </c>
      <c r="P10" s="649">
        <v>13402535.254599901</v>
      </c>
      <c r="Q10" s="649">
        <v>17234477.792100001</v>
      </c>
      <c r="R10" s="649">
        <v>5021665.3782000002</v>
      </c>
      <c r="S10" s="649">
        <v>133799.18210000001</v>
      </c>
      <c r="T10" s="649">
        <v>0</v>
      </c>
      <c r="U10" s="649">
        <v>0</v>
      </c>
      <c r="V10" s="649">
        <v>0</v>
      </c>
      <c r="W10" s="649">
        <v>0</v>
      </c>
      <c r="X10" s="649">
        <v>0</v>
      </c>
      <c r="Y10" s="649">
        <v>0</v>
      </c>
      <c r="Z10" s="649">
        <v>0</v>
      </c>
      <c r="AA10" s="649">
        <v>0</v>
      </c>
    </row>
    <row r="11" spans="1:27">
      <c r="A11" s="412" t="s">
        <v>479</v>
      </c>
      <c r="B11" s="413" t="s">
        <v>480</v>
      </c>
      <c r="C11" s="654">
        <v>1554133532.6189897</v>
      </c>
      <c r="D11" s="649">
        <v>1416937153.12779</v>
      </c>
      <c r="E11" s="649">
        <v>56312770.2236</v>
      </c>
      <c r="F11" s="649">
        <v>0</v>
      </c>
      <c r="G11" s="649">
        <v>0</v>
      </c>
      <c r="H11" s="649">
        <v>80157417.983599991</v>
      </c>
      <c r="I11" s="649">
        <v>3242340.4306999999</v>
      </c>
      <c r="J11" s="649">
        <v>32135995.329999998</v>
      </c>
      <c r="K11" s="649">
        <v>0</v>
      </c>
      <c r="L11" s="649">
        <v>57038961.507599883</v>
      </c>
      <c r="M11" s="649">
        <v>5002147.9757999899</v>
      </c>
      <c r="N11" s="649">
        <v>6398622.9683999997</v>
      </c>
      <c r="O11" s="649">
        <v>4470841.5554</v>
      </c>
      <c r="P11" s="649">
        <v>8137098.773</v>
      </c>
      <c r="Q11" s="649">
        <v>7794472.6993000004</v>
      </c>
      <c r="R11" s="649">
        <v>1624477.1362999999</v>
      </c>
      <c r="S11" s="649">
        <v>133799.18210000001</v>
      </c>
      <c r="T11" s="649">
        <v>0</v>
      </c>
      <c r="U11" s="649">
        <v>0</v>
      </c>
      <c r="V11" s="649">
        <v>0</v>
      </c>
      <c r="W11" s="649">
        <v>0</v>
      </c>
      <c r="X11" s="649">
        <v>0</v>
      </c>
      <c r="Y11" s="649">
        <v>0</v>
      </c>
      <c r="Z11" s="649">
        <v>0</v>
      </c>
      <c r="AA11" s="649">
        <v>0</v>
      </c>
    </row>
    <row r="12" spans="1:27">
      <c r="A12" s="412" t="s">
        <v>481</v>
      </c>
      <c r="B12" s="413" t="s">
        <v>482</v>
      </c>
      <c r="C12" s="654">
        <v>257496241.48399892</v>
      </c>
      <c r="D12" s="649">
        <v>228853425.720099</v>
      </c>
      <c r="E12" s="649">
        <v>2358335.5202000001</v>
      </c>
      <c r="F12" s="649">
        <v>962884.4865</v>
      </c>
      <c r="G12" s="649">
        <v>0</v>
      </c>
      <c r="H12" s="649">
        <v>14264338.8230999</v>
      </c>
      <c r="I12" s="649">
        <v>1035362.3048</v>
      </c>
      <c r="J12" s="649">
        <v>1714020.6705</v>
      </c>
      <c r="K12" s="649">
        <v>0</v>
      </c>
      <c r="L12" s="649">
        <v>14378476.9408</v>
      </c>
      <c r="M12" s="649">
        <v>918149.7733</v>
      </c>
      <c r="N12" s="649">
        <v>772482.17290000001</v>
      </c>
      <c r="O12" s="649">
        <v>2302887.3868</v>
      </c>
      <c r="P12" s="649">
        <v>2070380.7250000001</v>
      </c>
      <c r="Q12" s="649">
        <v>5103411.3441000003</v>
      </c>
      <c r="R12" s="649">
        <v>766866.29689999996</v>
      </c>
      <c r="S12" s="649">
        <v>0</v>
      </c>
      <c r="T12" s="649">
        <v>0</v>
      </c>
      <c r="U12" s="649">
        <v>0</v>
      </c>
      <c r="V12" s="649">
        <v>0</v>
      </c>
      <c r="W12" s="649">
        <v>0</v>
      </c>
      <c r="X12" s="649">
        <v>0</v>
      </c>
      <c r="Y12" s="649">
        <v>0</v>
      </c>
      <c r="Z12" s="649">
        <v>0</v>
      </c>
      <c r="AA12" s="649">
        <v>0</v>
      </c>
    </row>
    <row r="13" spans="1:27">
      <c r="A13" s="412" t="s">
        <v>483</v>
      </c>
      <c r="B13" s="413" t="s">
        <v>484</v>
      </c>
      <c r="C13" s="654">
        <v>82886630.509499967</v>
      </c>
      <c r="D13" s="649">
        <v>69208287.280499995</v>
      </c>
      <c r="E13" s="649">
        <v>5465377.5141999898</v>
      </c>
      <c r="F13" s="649">
        <v>0</v>
      </c>
      <c r="G13" s="649">
        <v>0</v>
      </c>
      <c r="H13" s="649">
        <v>6631236.9719999908</v>
      </c>
      <c r="I13" s="649">
        <v>0</v>
      </c>
      <c r="J13" s="649">
        <v>125437.77499999999</v>
      </c>
      <c r="K13" s="649">
        <v>0</v>
      </c>
      <c r="L13" s="649">
        <v>7047106.25699999</v>
      </c>
      <c r="M13" s="649">
        <v>401870.92129999999</v>
      </c>
      <c r="N13" s="649">
        <v>95464.880900000004</v>
      </c>
      <c r="O13" s="649">
        <v>910830.74529999995</v>
      </c>
      <c r="P13" s="649">
        <v>2795341.4544999902</v>
      </c>
      <c r="Q13" s="649">
        <v>1326495.5808999999</v>
      </c>
      <c r="R13" s="649">
        <v>1012725.8893</v>
      </c>
      <c r="S13" s="649">
        <v>0</v>
      </c>
      <c r="T13" s="649">
        <v>0</v>
      </c>
      <c r="U13" s="649">
        <v>0</v>
      </c>
      <c r="V13" s="649">
        <v>0</v>
      </c>
      <c r="W13" s="649">
        <v>0</v>
      </c>
      <c r="X13" s="649">
        <v>0</v>
      </c>
      <c r="Y13" s="649">
        <v>0</v>
      </c>
      <c r="Z13" s="649">
        <v>0</v>
      </c>
      <c r="AA13" s="649">
        <v>0</v>
      </c>
    </row>
    <row r="14" spans="1:27">
      <c r="A14" s="412" t="s">
        <v>485</v>
      </c>
      <c r="B14" s="413" t="s">
        <v>486</v>
      </c>
      <c r="C14" s="654">
        <v>340958147.15930003</v>
      </c>
      <c r="D14" s="649">
        <v>333087150.18990004</v>
      </c>
      <c r="E14" s="649">
        <v>6497550.6320000002</v>
      </c>
      <c r="F14" s="649">
        <v>0</v>
      </c>
      <c r="G14" s="649">
        <v>0</v>
      </c>
      <c r="H14" s="649">
        <v>1590830.1576</v>
      </c>
      <c r="I14" s="649">
        <v>135649.52660000001</v>
      </c>
      <c r="J14" s="649">
        <v>194539.59280000001</v>
      </c>
      <c r="K14" s="649">
        <v>0</v>
      </c>
      <c r="L14" s="649">
        <v>6280166.8117999993</v>
      </c>
      <c r="M14" s="649">
        <v>469001.1471</v>
      </c>
      <c r="N14" s="649">
        <v>286930.3248</v>
      </c>
      <c r="O14" s="649">
        <v>236222.47169999999</v>
      </c>
      <c r="P14" s="649">
        <v>399714.30209999997</v>
      </c>
      <c r="Q14" s="649">
        <v>3010098.1677999999</v>
      </c>
      <c r="R14" s="649">
        <v>1617596.0556999999</v>
      </c>
      <c r="S14" s="649">
        <v>0</v>
      </c>
      <c r="T14" s="649">
        <v>0</v>
      </c>
      <c r="U14" s="649">
        <v>0</v>
      </c>
      <c r="V14" s="649">
        <v>0</v>
      </c>
      <c r="W14" s="649">
        <v>0</v>
      </c>
      <c r="X14" s="649">
        <v>0</v>
      </c>
      <c r="Y14" s="649">
        <v>0</v>
      </c>
      <c r="Z14" s="649">
        <v>0</v>
      </c>
      <c r="AA14" s="649">
        <v>0</v>
      </c>
    </row>
    <row r="15" spans="1:27">
      <c r="A15" s="414">
        <v>1.2</v>
      </c>
      <c r="B15" s="415" t="s">
        <v>679</v>
      </c>
      <c r="C15" s="654">
        <v>24182848.359948024</v>
      </c>
      <c r="D15" s="649">
        <v>2891505.0496765799</v>
      </c>
      <c r="E15" s="649">
        <v>126804.060625919</v>
      </c>
      <c r="F15" s="649">
        <v>831.46200681079995</v>
      </c>
      <c r="G15" s="649">
        <v>0</v>
      </c>
      <c r="H15" s="649">
        <v>962767.21077338234</v>
      </c>
      <c r="I15" s="649">
        <v>12938.6101933844</v>
      </c>
      <c r="J15" s="649">
        <v>611539.07233701798</v>
      </c>
      <c r="K15" s="649">
        <v>0</v>
      </c>
      <c r="L15" s="649">
        <v>20328576.099498063</v>
      </c>
      <c r="M15" s="649">
        <v>1427692.6232403801</v>
      </c>
      <c r="N15" s="649">
        <v>1340281.89004858</v>
      </c>
      <c r="O15" s="649">
        <v>1855403.8192626899</v>
      </c>
      <c r="P15" s="649">
        <v>2965771.9513403098</v>
      </c>
      <c r="Q15" s="649">
        <v>3969032.6618112102</v>
      </c>
      <c r="R15" s="649">
        <v>1546465.17954206</v>
      </c>
      <c r="S15" s="649">
        <v>6689.9591049997998</v>
      </c>
      <c r="T15" s="649">
        <v>0</v>
      </c>
      <c r="U15" s="649">
        <v>0</v>
      </c>
      <c r="V15" s="649">
        <v>0</v>
      </c>
      <c r="W15" s="649">
        <v>0</v>
      </c>
      <c r="X15" s="649">
        <v>0</v>
      </c>
      <c r="Y15" s="649">
        <v>0</v>
      </c>
      <c r="Z15" s="649">
        <v>0</v>
      </c>
      <c r="AA15" s="649">
        <v>0</v>
      </c>
    </row>
    <row r="16" spans="1:27">
      <c r="A16" s="416">
        <v>1.3</v>
      </c>
      <c r="B16" s="415" t="s">
        <v>525</v>
      </c>
      <c r="C16" s="655"/>
      <c r="D16" s="656"/>
      <c r="E16" s="656"/>
      <c r="F16" s="656"/>
      <c r="G16" s="656"/>
      <c r="H16" s="656"/>
      <c r="I16" s="656"/>
      <c r="J16" s="656"/>
      <c r="K16" s="656"/>
      <c r="L16" s="656"/>
      <c r="M16" s="656"/>
      <c r="N16" s="656"/>
      <c r="O16" s="656"/>
      <c r="P16" s="656"/>
      <c r="Q16" s="656"/>
      <c r="R16" s="656"/>
      <c r="S16" s="657"/>
      <c r="T16" s="658"/>
      <c r="U16" s="656"/>
      <c r="V16" s="656"/>
      <c r="W16" s="656"/>
      <c r="X16" s="656"/>
      <c r="Y16" s="656"/>
      <c r="Z16" s="656"/>
      <c r="AA16" s="657"/>
    </row>
    <row r="17" spans="1:27" s="405" customFormat="1">
      <c r="A17" s="417" t="s">
        <v>487</v>
      </c>
      <c r="B17" s="418" t="s">
        <v>488</v>
      </c>
      <c r="C17" s="654">
        <v>2236348642.5434213</v>
      </c>
      <c r="D17" s="649">
        <v>2049812934.81985</v>
      </c>
      <c r="E17" s="649">
        <v>70035219.989930004</v>
      </c>
      <c r="F17" s="649">
        <v>962884.4865</v>
      </c>
      <c r="G17" s="649">
        <v>0</v>
      </c>
      <c r="H17" s="649">
        <v>102009870.185202</v>
      </c>
      <c r="I17" s="649">
        <v>4424379.1635999996</v>
      </c>
      <c r="J17" s="649">
        <v>34162067.360547997</v>
      </c>
      <c r="K17" s="649">
        <v>0</v>
      </c>
      <c r="L17" s="649">
        <v>84525837.538368985</v>
      </c>
      <c r="M17" s="649">
        <v>6517828.1900000004</v>
      </c>
      <c r="N17" s="649">
        <v>7552654.0630000001</v>
      </c>
      <c r="O17" s="649">
        <v>7963784.8038999997</v>
      </c>
      <c r="P17" s="649">
        <v>13640073.782709001</v>
      </c>
      <c r="Q17" s="649">
        <v>16874663.732540999</v>
      </c>
      <c r="R17" s="649">
        <v>4847872.3483189996</v>
      </c>
      <c r="S17" s="649">
        <v>133799.18210000001</v>
      </c>
      <c r="T17" s="649">
        <v>0</v>
      </c>
      <c r="U17" s="649">
        <v>0</v>
      </c>
      <c r="V17" s="649">
        <v>0</v>
      </c>
      <c r="W17" s="649">
        <v>0</v>
      </c>
      <c r="X17" s="649">
        <v>0</v>
      </c>
      <c r="Y17" s="649">
        <v>0</v>
      </c>
      <c r="Z17" s="649">
        <v>0</v>
      </c>
      <c r="AA17" s="649">
        <v>0</v>
      </c>
    </row>
    <row r="18" spans="1:27" s="405" customFormat="1">
      <c r="A18" s="419" t="s">
        <v>489</v>
      </c>
      <c r="B18" s="420" t="s">
        <v>490</v>
      </c>
      <c r="C18" s="654">
        <v>2111246919.832514</v>
      </c>
      <c r="D18" s="649">
        <v>1925908962.88779</v>
      </c>
      <c r="E18" s="649">
        <v>68881747.544550002</v>
      </c>
      <c r="F18" s="649">
        <v>962884.4865</v>
      </c>
      <c r="G18" s="649">
        <v>0</v>
      </c>
      <c r="H18" s="649">
        <v>101902975.46900201</v>
      </c>
      <c r="I18" s="649">
        <v>4409746.5136000002</v>
      </c>
      <c r="J18" s="649">
        <v>34134181.395948</v>
      </c>
      <c r="K18" s="649">
        <v>0</v>
      </c>
      <c r="L18" s="649">
        <v>83434981.475722</v>
      </c>
      <c r="M18" s="649">
        <v>6472744.4945999999</v>
      </c>
      <c r="N18" s="649">
        <v>7520698.2680000002</v>
      </c>
      <c r="O18" s="649">
        <v>7919313.8875000002</v>
      </c>
      <c r="P18" s="649">
        <v>13391535.413509</v>
      </c>
      <c r="Q18" s="649">
        <v>16575982.777794</v>
      </c>
      <c r="R18" s="649">
        <v>4847872.3483189996</v>
      </c>
      <c r="S18" s="649">
        <v>133799.18210000001</v>
      </c>
      <c r="T18" s="649">
        <v>0</v>
      </c>
      <c r="U18" s="649">
        <v>0</v>
      </c>
      <c r="V18" s="649">
        <v>0</v>
      </c>
      <c r="W18" s="649">
        <v>0</v>
      </c>
      <c r="X18" s="649">
        <v>0</v>
      </c>
      <c r="Y18" s="649">
        <v>0</v>
      </c>
      <c r="Z18" s="649">
        <v>0</v>
      </c>
      <c r="AA18" s="649">
        <v>0</v>
      </c>
    </row>
    <row r="19" spans="1:27" s="405" customFormat="1">
      <c r="A19" s="417" t="s">
        <v>491</v>
      </c>
      <c r="B19" s="421" t="s">
        <v>492</v>
      </c>
      <c r="C19" s="654">
        <v>3471941307.6527781</v>
      </c>
      <c r="D19" s="649">
        <v>3218955885.4139938</v>
      </c>
      <c r="E19" s="649">
        <v>126766263.320866</v>
      </c>
      <c r="F19" s="649">
        <v>409186.10487799998</v>
      </c>
      <c r="G19" s="649">
        <v>0</v>
      </c>
      <c r="H19" s="649">
        <v>144149315.64185601</v>
      </c>
      <c r="I19" s="649">
        <v>6530933.2041990003</v>
      </c>
      <c r="J19" s="649">
        <v>44843701.927423999</v>
      </c>
      <c r="K19" s="649">
        <v>0</v>
      </c>
      <c r="L19" s="649">
        <v>108836106.59692802</v>
      </c>
      <c r="M19" s="649">
        <v>7828352.2994269999</v>
      </c>
      <c r="N19" s="649">
        <v>14604362.943631001</v>
      </c>
      <c r="O19" s="649">
        <v>9627189.2575870007</v>
      </c>
      <c r="P19" s="649">
        <v>19064114.778862</v>
      </c>
      <c r="Q19" s="649">
        <v>14428290.921657</v>
      </c>
      <c r="R19" s="649">
        <v>4228490.6152799996</v>
      </c>
      <c r="S19" s="649">
        <v>377647.48827500001</v>
      </c>
      <c r="T19" s="649">
        <v>0</v>
      </c>
      <c r="U19" s="649">
        <v>0</v>
      </c>
      <c r="V19" s="649">
        <v>0</v>
      </c>
      <c r="W19" s="649">
        <v>0</v>
      </c>
      <c r="X19" s="649">
        <v>0</v>
      </c>
      <c r="Y19" s="649">
        <v>0</v>
      </c>
      <c r="Z19" s="649">
        <v>0</v>
      </c>
      <c r="AA19" s="649">
        <v>0</v>
      </c>
    </row>
    <row r="20" spans="1:27" s="405" customFormat="1">
      <c r="A20" s="419" t="s">
        <v>493</v>
      </c>
      <c r="B20" s="420" t="s">
        <v>490</v>
      </c>
      <c r="C20" s="654">
        <v>3030062810.3458586</v>
      </c>
      <c r="D20" s="649">
        <v>2805057412.333868</v>
      </c>
      <c r="E20" s="649">
        <v>97093783.241829902</v>
      </c>
      <c r="F20" s="649">
        <v>409186.10487799998</v>
      </c>
      <c r="G20" s="649">
        <v>0</v>
      </c>
      <c r="H20" s="649">
        <v>118928447.84198299</v>
      </c>
      <c r="I20" s="649">
        <v>6512437.0026850002</v>
      </c>
      <c r="J20" s="649">
        <v>24983360.827245999</v>
      </c>
      <c r="K20" s="649">
        <v>0</v>
      </c>
      <c r="L20" s="649">
        <v>106076950.1700079</v>
      </c>
      <c r="M20" s="649">
        <v>7743091.9948270004</v>
      </c>
      <c r="N20" s="649">
        <v>14561887.9996449</v>
      </c>
      <c r="O20" s="649">
        <v>9490835.4535789993</v>
      </c>
      <c r="P20" s="649">
        <v>18422322.902226999</v>
      </c>
      <c r="Q20" s="649">
        <v>14320069.476429</v>
      </c>
      <c r="R20" s="649">
        <v>4228490.6152799996</v>
      </c>
      <c r="S20" s="649">
        <v>377647.48827500001</v>
      </c>
      <c r="T20" s="649">
        <v>0</v>
      </c>
      <c r="U20" s="649">
        <v>0</v>
      </c>
      <c r="V20" s="649">
        <v>0</v>
      </c>
      <c r="W20" s="649">
        <v>0</v>
      </c>
      <c r="X20" s="649">
        <v>0</v>
      </c>
      <c r="Y20" s="649">
        <v>0</v>
      </c>
      <c r="Z20" s="649">
        <v>0</v>
      </c>
      <c r="AA20" s="649">
        <v>0</v>
      </c>
    </row>
    <row r="21" spans="1:27" s="405" customFormat="1">
      <c r="A21" s="422">
        <v>1.4</v>
      </c>
      <c r="B21" s="423" t="s">
        <v>494</v>
      </c>
      <c r="C21" s="654">
        <v>27645212.213138986</v>
      </c>
      <c r="D21" s="649">
        <v>25142168.504197989</v>
      </c>
      <c r="E21" s="649">
        <v>1163387.3886259939</v>
      </c>
      <c r="F21" s="649">
        <v>0</v>
      </c>
      <c r="G21" s="649">
        <v>0</v>
      </c>
      <c r="H21" s="649">
        <v>762552.89832000004</v>
      </c>
      <c r="I21" s="649">
        <v>32148.231940000001</v>
      </c>
      <c r="J21" s="649">
        <v>108097.928115</v>
      </c>
      <c r="K21" s="649">
        <v>0</v>
      </c>
      <c r="L21" s="649">
        <v>12437.405839999999</v>
      </c>
      <c r="M21" s="649">
        <v>11708.255060000001</v>
      </c>
      <c r="N21" s="649">
        <v>412711.60103999998</v>
      </c>
      <c r="O21" s="649">
        <v>0</v>
      </c>
      <c r="P21" s="649">
        <v>0</v>
      </c>
      <c r="Q21" s="649">
        <v>0</v>
      </c>
      <c r="R21" s="649">
        <v>0</v>
      </c>
      <c r="S21" s="649">
        <v>0</v>
      </c>
      <c r="T21" s="649">
        <v>0</v>
      </c>
      <c r="U21" s="649">
        <v>0</v>
      </c>
      <c r="V21" s="649">
        <v>0</v>
      </c>
      <c r="W21" s="649">
        <v>0</v>
      </c>
      <c r="X21" s="649">
        <v>0</v>
      </c>
      <c r="Y21" s="649">
        <v>0</v>
      </c>
      <c r="Z21" s="649">
        <v>0</v>
      </c>
      <c r="AA21" s="649">
        <v>0</v>
      </c>
    </row>
    <row r="22" spans="1:27" s="405" customFormat="1" ht="16.5" thickBot="1">
      <c r="A22" s="424">
        <v>1.5</v>
      </c>
      <c r="B22" s="425" t="s">
        <v>495</v>
      </c>
      <c r="C22" s="654">
        <v>607647.6727</v>
      </c>
      <c r="D22" s="649">
        <v>607647.6727</v>
      </c>
      <c r="E22" s="649">
        <v>607647.6727</v>
      </c>
      <c r="F22" s="649">
        <v>0</v>
      </c>
      <c r="G22" s="649">
        <v>0</v>
      </c>
      <c r="H22" s="649">
        <v>0</v>
      </c>
      <c r="I22" s="649">
        <v>0</v>
      </c>
      <c r="J22" s="649">
        <v>0</v>
      </c>
      <c r="K22" s="649">
        <v>0</v>
      </c>
      <c r="L22" s="649">
        <v>0</v>
      </c>
      <c r="M22" s="649">
        <v>0</v>
      </c>
      <c r="N22" s="649">
        <v>0</v>
      </c>
      <c r="O22" s="649">
        <v>0</v>
      </c>
      <c r="P22" s="649">
        <v>0</v>
      </c>
      <c r="Q22" s="649">
        <v>0</v>
      </c>
      <c r="R22" s="649">
        <v>0</v>
      </c>
      <c r="S22" s="649">
        <v>0</v>
      </c>
      <c r="T22" s="649">
        <v>0</v>
      </c>
      <c r="U22" s="649">
        <v>0</v>
      </c>
      <c r="V22" s="649">
        <v>0</v>
      </c>
      <c r="W22" s="649">
        <v>0</v>
      </c>
      <c r="X22" s="649">
        <v>0</v>
      </c>
      <c r="Y22" s="649">
        <v>0</v>
      </c>
      <c r="Z22" s="649">
        <v>0</v>
      </c>
      <c r="AA22" s="649">
        <v>0</v>
      </c>
    </row>
    <row r="23" spans="1:27">
      <c r="A23" s="151"/>
    </row>
  </sheetData>
  <mergeCells count="7">
    <mergeCell ref="U6:AA6"/>
    <mergeCell ref="A5:B7"/>
    <mergeCell ref="D6:G6"/>
    <mergeCell ref="C6:C7"/>
    <mergeCell ref="H6:K6"/>
    <mergeCell ref="M6:S6"/>
    <mergeCell ref="C5:S5"/>
  </mergeCells>
  <conditionalFormatting sqref="A5">
    <cfRule type="duplicateValues" dxfId="8" priority="1"/>
    <cfRule type="duplicateValues" dxfId="7" priority="2"/>
  </conditionalFormatting>
  <conditionalFormatting sqref="A5">
    <cfRule type="duplicateValues" dxfId="6"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35"/>
  <sheetViews>
    <sheetView showGridLines="0" zoomScale="80" zoomScaleNormal="80" workbookViewId="0">
      <selection activeCell="B2" sqref="B2"/>
    </sheetView>
  </sheetViews>
  <sheetFormatPr defaultColWidth="9.140625" defaultRowHeight="15.75"/>
  <cols>
    <col min="1" max="1" width="11.85546875" style="148" bestFit="1" customWidth="1"/>
    <col min="2" max="2" width="93.42578125" style="148" customWidth="1"/>
    <col min="3" max="3" width="17.140625" style="148" customWidth="1"/>
    <col min="4" max="5" width="16.140625" style="148" customWidth="1"/>
    <col min="6" max="6" width="16.140625" style="429" customWidth="1"/>
    <col min="7" max="7" width="15.85546875" style="429" customWidth="1"/>
    <col min="8" max="8" width="16.140625" style="148" customWidth="1"/>
    <col min="9" max="11" width="16.140625" style="429" customWidth="1"/>
    <col min="12" max="12" width="26.28515625" style="429" customWidth="1"/>
    <col min="13" max="16384" width="9.140625" style="148"/>
  </cols>
  <sheetData>
    <row r="1" spans="1:12">
      <c r="A1" s="146" t="s">
        <v>30</v>
      </c>
      <c r="B1" s="147" t="str">
        <f>'1. key ratios '!$B$1</f>
        <v>JSC "BASISBANK"</v>
      </c>
      <c r="F1" s="148"/>
      <c r="G1" s="148"/>
      <c r="I1" s="148"/>
      <c r="J1" s="148"/>
      <c r="K1" s="148"/>
      <c r="L1" s="148"/>
    </row>
    <row r="2" spans="1:12">
      <c r="A2" s="173" t="s">
        <v>31</v>
      </c>
      <c r="B2" s="150">
        <f>'1. key ratios '!$B$2</f>
        <v>45565</v>
      </c>
      <c r="F2" s="148"/>
      <c r="G2" s="148"/>
      <c r="I2" s="148"/>
      <c r="J2" s="148"/>
      <c r="K2" s="148"/>
      <c r="L2" s="148"/>
    </row>
    <row r="3" spans="1:12">
      <c r="A3" s="364" t="s">
        <v>496</v>
      </c>
      <c r="F3" s="148"/>
      <c r="G3" s="148"/>
      <c r="I3" s="148"/>
      <c r="J3" s="148"/>
      <c r="K3" s="148"/>
      <c r="L3" s="148"/>
    </row>
    <row r="4" spans="1:12">
      <c r="F4" s="148"/>
      <c r="G4" s="148"/>
      <c r="I4" s="148"/>
      <c r="J4" s="148"/>
      <c r="K4" s="148"/>
      <c r="L4" s="148"/>
    </row>
    <row r="5" spans="1:12" ht="37.5" customHeight="1">
      <c r="A5" s="749" t="s">
        <v>513</v>
      </c>
      <c r="B5" s="750"/>
      <c r="C5" s="797" t="s">
        <v>497</v>
      </c>
      <c r="D5" s="798"/>
      <c r="E5" s="798"/>
      <c r="F5" s="798"/>
      <c r="G5" s="798"/>
      <c r="H5" s="799" t="s">
        <v>659</v>
      </c>
      <c r="I5" s="800"/>
      <c r="J5" s="800"/>
      <c r="K5" s="800"/>
      <c r="L5" s="801"/>
    </row>
    <row r="6" spans="1:12" ht="39.6" customHeight="1">
      <c r="A6" s="753"/>
      <c r="B6" s="754"/>
      <c r="C6" s="426"/>
      <c r="D6" s="386" t="s">
        <v>703</v>
      </c>
      <c r="E6" s="386" t="s">
        <v>704</v>
      </c>
      <c r="F6" s="386" t="s">
        <v>705</v>
      </c>
      <c r="G6" s="386" t="s">
        <v>677</v>
      </c>
      <c r="H6" s="427"/>
      <c r="I6" s="386" t="s">
        <v>703</v>
      </c>
      <c r="J6" s="386" t="s">
        <v>704</v>
      </c>
      <c r="K6" s="386" t="s">
        <v>705</v>
      </c>
      <c r="L6" s="386" t="s">
        <v>677</v>
      </c>
    </row>
    <row r="7" spans="1:12">
      <c r="A7" s="390">
        <v>1</v>
      </c>
      <c r="B7" s="389" t="s">
        <v>516</v>
      </c>
      <c r="C7" s="659">
        <v>74939062.565799981</v>
      </c>
      <c r="D7" s="659">
        <v>70584189.299399987</v>
      </c>
      <c r="E7" s="659">
        <v>1437171.4661999999</v>
      </c>
      <c r="F7" s="659">
        <v>2917701.8001999999</v>
      </c>
      <c r="G7" s="659">
        <v>0</v>
      </c>
      <c r="H7" s="659">
        <v>68946.52875346769</v>
      </c>
      <c r="I7" s="659">
        <v>68946.52875346769</v>
      </c>
      <c r="J7" s="659">
        <v>0</v>
      </c>
      <c r="K7" s="659">
        <v>0</v>
      </c>
      <c r="L7" s="659">
        <v>0</v>
      </c>
    </row>
    <row r="8" spans="1:12">
      <c r="A8" s="390">
        <v>2</v>
      </c>
      <c r="B8" s="389" t="s">
        <v>429</v>
      </c>
      <c r="C8" s="659">
        <v>151776183.03179979</v>
      </c>
      <c r="D8" s="659">
        <v>149439099.80919981</v>
      </c>
      <c r="E8" s="659">
        <v>407699.75530000002</v>
      </c>
      <c r="F8" s="659">
        <v>1929383.4672999999</v>
      </c>
      <c r="G8" s="659">
        <v>0</v>
      </c>
      <c r="H8" s="659">
        <v>139141.69681188391</v>
      </c>
      <c r="I8" s="659">
        <v>139141.69681188391</v>
      </c>
      <c r="J8" s="659">
        <v>0</v>
      </c>
      <c r="K8" s="659">
        <v>0</v>
      </c>
      <c r="L8" s="659">
        <v>0</v>
      </c>
    </row>
    <row r="9" spans="1:12">
      <c r="A9" s="390">
        <v>3</v>
      </c>
      <c r="B9" s="389" t="s">
        <v>430</v>
      </c>
      <c r="C9" s="659">
        <v>116227.7485</v>
      </c>
      <c r="D9" s="659">
        <v>116227.7485</v>
      </c>
      <c r="E9" s="659">
        <v>0</v>
      </c>
      <c r="F9" s="659">
        <v>0</v>
      </c>
      <c r="G9" s="659">
        <v>0</v>
      </c>
      <c r="H9" s="659">
        <v>12.340868238533876</v>
      </c>
      <c r="I9" s="659">
        <v>12.340868238533876</v>
      </c>
      <c r="J9" s="659">
        <v>0</v>
      </c>
      <c r="K9" s="659">
        <v>0</v>
      </c>
      <c r="L9" s="659">
        <v>0</v>
      </c>
    </row>
    <row r="10" spans="1:12">
      <c r="A10" s="390">
        <v>4</v>
      </c>
      <c r="B10" s="389" t="s">
        <v>517</v>
      </c>
      <c r="C10" s="659">
        <v>247735452.44169888</v>
      </c>
      <c r="D10" s="659">
        <v>240966639.0297989</v>
      </c>
      <c r="E10" s="659">
        <v>287511.7611</v>
      </c>
      <c r="F10" s="659">
        <v>6481301.6507999897</v>
      </c>
      <c r="G10" s="659">
        <v>0</v>
      </c>
      <c r="H10" s="659">
        <v>1459793.0582267556</v>
      </c>
      <c r="I10" s="659">
        <v>234101.31998746606</v>
      </c>
      <c r="J10" s="659">
        <v>0</v>
      </c>
      <c r="K10" s="659">
        <v>1225691.7382392895</v>
      </c>
      <c r="L10" s="659">
        <v>0</v>
      </c>
    </row>
    <row r="11" spans="1:12">
      <c r="A11" s="390">
        <v>5</v>
      </c>
      <c r="B11" s="389" t="s">
        <v>431</v>
      </c>
      <c r="C11" s="659">
        <v>202725483.81919977</v>
      </c>
      <c r="D11" s="659">
        <v>169745310.76499978</v>
      </c>
      <c r="E11" s="659">
        <v>31074901.37949999</v>
      </c>
      <c r="F11" s="659">
        <v>1905271.6746999999</v>
      </c>
      <c r="G11" s="659">
        <v>0</v>
      </c>
      <c r="H11" s="659">
        <v>320910.80281611043</v>
      </c>
      <c r="I11" s="659">
        <v>184448.86970476925</v>
      </c>
      <c r="J11" s="659">
        <v>126961.70125634114</v>
      </c>
      <c r="K11" s="659">
        <v>9500.2318550000218</v>
      </c>
      <c r="L11" s="659">
        <v>0</v>
      </c>
    </row>
    <row r="12" spans="1:12">
      <c r="A12" s="390">
        <v>6</v>
      </c>
      <c r="B12" s="389" t="s">
        <v>432</v>
      </c>
      <c r="C12" s="659">
        <v>48662545.97209999</v>
      </c>
      <c r="D12" s="659">
        <v>42574560.497300006</v>
      </c>
      <c r="E12" s="659">
        <v>2575465.9526999998</v>
      </c>
      <c r="F12" s="659">
        <v>3512519.5220999904</v>
      </c>
      <c r="G12" s="659">
        <v>0</v>
      </c>
      <c r="H12" s="659">
        <v>336336.83744544082</v>
      </c>
      <c r="I12" s="659">
        <v>99417.517152411121</v>
      </c>
      <c r="J12" s="659">
        <v>26881.517639586258</v>
      </c>
      <c r="K12" s="659">
        <v>210037.80265344345</v>
      </c>
      <c r="L12" s="659">
        <v>0</v>
      </c>
    </row>
    <row r="13" spans="1:12">
      <c r="A13" s="390">
        <v>7</v>
      </c>
      <c r="B13" s="389" t="s">
        <v>433</v>
      </c>
      <c r="C13" s="659">
        <v>89183032.844699904</v>
      </c>
      <c r="D13" s="659">
        <v>86603962.803399906</v>
      </c>
      <c r="E13" s="659">
        <v>1979956.8629000001</v>
      </c>
      <c r="F13" s="659">
        <v>599113.17839999998</v>
      </c>
      <c r="G13" s="659">
        <v>0</v>
      </c>
      <c r="H13" s="659">
        <v>126994.90494100614</v>
      </c>
      <c r="I13" s="659">
        <v>83120.948435562852</v>
      </c>
      <c r="J13" s="659">
        <v>20814.237845443284</v>
      </c>
      <c r="K13" s="659">
        <v>23059.718659999999</v>
      </c>
      <c r="L13" s="659">
        <v>0</v>
      </c>
    </row>
    <row r="14" spans="1:12">
      <c r="A14" s="390">
        <v>8</v>
      </c>
      <c r="B14" s="389" t="s">
        <v>434</v>
      </c>
      <c r="C14" s="659">
        <v>102968012.32009977</v>
      </c>
      <c r="D14" s="659">
        <v>100420954.88219978</v>
      </c>
      <c r="E14" s="659">
        <v>165189.40400000001</v>
      </c>
      <c r="F14" s="659">
        <v>2381868.0338999997</v>
      </c>
      <c r="G14" s="659">
        <v>0</v>
      </c>
      <c r="H14" s="659">
        <v>543327.07655486162</v>
      </c>
      <c r="I14" s="659">
        <v>98795.23383571369</v>
      </c>
      <c r="J14" s="659">
        <v>226.13117851581029</v>
      </c>
      <c r="K14" s="659">
        <v>444305.71154063212</v>
      </c>
      <c r="L14" s="659">
        <v>0</v>
      </c>
    </row>
    <row r="15" spans="1:12">
      <c r="A15" s="390">
        <v>9</v>
      </c>
      <c r="B15" s="389" t="s">
        <v>435</v>
      </c>
      <c r="C15" s="659">
        <v>87501250.425099894</v>
      </c>
      <c r="D15" s="659">
        <v>51736864.739600003</v>
      </c>
      <c r="E15" s="659">
        <v>34864140.864299893</v>
      </c>
      <c r="F15" s="659">
        <v>900244.82120000001</v>
      </c>
      <c r="G15" s="659">
        <v>0</v>
      </c>
      <c r="H15" s="659">
        <v>1008262.258381306</v>
      </c>
      <c r="I15" s="659">
        <v>91218.50581374063</v>
      </c>
      <c r="J15" s="659">
        <v>634933.98410495382</v>
      </c>
      <c r="K15" s="659">
        <v>282109.76846261142</v>
      </c>
      <c r="L15" s="659">
        <v>0</v>
      </c>
    </row>
    <row r="16" spans="1:12">
      <c r="A16" s="390">
        <v>10</v>
      </c>
      <c r="B16" s="389" t="s">
        <v>436</v>
      </c>
      <c r="C16" s="659">
        <v>24363817.214399979</v>
      </c>
      <c r="D16" s="659">
        <v>24140184.225099981</v>
      </c>
      <c r="E16" s="659">
        <v>17139.140599999999</v>
      </c>
      <c r="F16" s="659">
        <v>206493.84869999997</v>
      </c>
      <c r="G16" s="659">
        <v>0</v>
      </c>
      <c r="H16" s="659">
        <v>31178.416735529067</v>
      </c>
      <c r="I16" s="659">
        <v>14601.715069105725</v>
      </c>
      <c r="J16" s="659">
        <v>60.397640501989137</v>
      </c>
      <c r="K16" s="659">
        <v>16516.304025921352</v>
      </c>
      <c r="L16" s="659">
        <v>0</v>
      </c>
    </row>
    <row r="17" spans="1:12">
      <c r="A17" s="390">
        <v>11</v>
      </c>
      <c r="B17" s="389" t="s">
        <v>437</v>
      </c>
      <c r="C17" s="659">
        <v>9581274.7151999902</v>
      </c>
      <c r="D17" s="659">
        <v>9475034.8511999901</v>
      </c>
      <c r="E17" s="659">
        <v>2992.0054</v>
      </c>
      <c r="F17" s="659">
        <v>103247.85860000001</v>
      </c>
      <c r="G17" s="659">
        <v>0</v>
      </c>
      <c r="H17" s="659">
        <v>7395.9682910319598</v>
      </c>
      <c r="I17" s="659">
        <v>6433.3276524146149</v>
      </c>
      <c r="J17" s="659">
        <v>17.738508617344738</v>
      </c>
      <c r="K17" s="659">
        <v>944.90213000000006</v>
      </c>
      <c r="L17" s="659">
        <v>0</v>
      </c>
    </row>
    <row r="18" spans="1:12">
      <c r="A18" s="390">
        <v>12</v>
      </c>
      <c r="B18" s="389" t="s">
        <v>438</v>
      </c>
      <c r="C18" s="659">
        <v>44352894.6602</v>
      </c>
      <c r="D18" s="659">
        <v>42785788.756999999</v>
      </c>
      <c r="E18" s="659">
        <v>526436.49210000003</v>
      </c>
      <c r="F18" s="659">
        <v>1040669.4110999999</v>
      </c>
      <c r="G18" s="659">
        <v>0</v>
      </c>
      <c r="H18" s="659">
        <v>168386.64452693146</v>
      </c>
      <c r="I18" s="659">
        <v>26157.867164311378</v>
      </c>
      <c r="J18" s="659">
        <v>0</v>
      </c>
      <c r="K18" s="659">
        <v>142228.77736262008</v>
      </c>
      <c r="L18" s="659">
        <v>0</v>
      </c>
    </row>
    <row r="19" spans="1:12">
      <c r="A19" s="390">
        <v>13</v>
      </c>
      <c r="B19" s="389" t="s">
        <v>439</v>
      </c>
      <c r="C19" s="659">
        <v>64218388.203499891</v>
      </c>
      <c r="D19" s="659">
        <v>61792641.672399893</v>
      </c>
      <c r="E19" s="659">
        <v>499959.31059999997</v>
      </c>
      <c r="F19" s="659">
        <v>1925787.2204999998</v>
      </c>
      <c r="G19" s="659">
        <v>0</v>
      </c>
      <c r="H19" s="659">
        <v>64133.44275658283</v>
      </c>
      <c r="I19" s="659">
        <v>63723.532492189159</v>
      </c>
      <c r="J19" s="659">
        <v>409.91026439367482</v>
      </c>
      <c r="K19" s="659">
        <v>0</v>
      </c>
      <c r="L19" s="659">
        <v>0</v>
      </c>
    </row>
    <row r="20" spans="1:12">
      <c r="A20" s="390">
        <v>14</v>
      </c>
      <c r="B20" s="389" t="s">
        <v>440</v>
      </c>
      <c r="C20" s="659">
        <v>189318773.36379966</v>
      </c>
      <c r="D20" s="659">
        <v>164363982.86439967</v>
      </c>
      <c r="E20" s="659">
        <v>3660840.0455999998</v>
      </c>
      <c r="F20" s="659">
        <v>21293950.453799989</v>
      </c>
      <c r="G20" s="659">
        <v>0</v>
      </c>
      <c r="H20" s="659">
        <v>6174869.9458810128</v>
      </c>
      <c r="I20" s="659">
        <v>184775.47978304702</v>
      </c>
      <c r="J20" s="659">
        <v>16107.260637100464</v>
      </c>
      <c r="K20" s="659">
        <v>5973987.2054608651</v>
      </c>
      <c r="L20" s="659">
        <v>0</v>
      </c>
    </row>
    <row r="21" spans="1:12">
      <c r="A21" s="390">
        <v>15</v>
      </c>
      <c r="B21" s="389" t="s">
        <v>441</v>
      </c>
      <c r="C21" s="659">
        <v>65790512.512099907</v>
      </c>
      <c r="D21" s="659">
        <v>62478893.972799905</v>
      </c>
      <c r="E21" s="659">
        <v>4876.5609000000004</v>
      </c>
      <c r="F21" s="659">
        <v>3306741.9784000004</v>
      </c>
      <c r="G21" s="659">
        <v>0</v>
      </c>
      <c r="H21" s="659">
        <v>584472.561427932</v>
      </c>
      <c r="I21" s="659">
        <v>129539.25234201613</v>
      </c>
      <c r="J21" s="659">
        <v>0</v>
      </c>
      <c r="K21" s="659">
        <v>454933.30908591591</v>
      </c>
      <c r="L21" s="659">
        <v>0</v>
      </c>
    </row>
    <row r="22" spans="1:12">
      <c r="A22" s="390">
        <v>16</v>
      </c>
      <c r="B22" s="389" t="s">
        <v>442</v>
      </c>
      <c r="C22" s="659">
        <v>21826705.960399881</v>
      </c>
      <c r="D22" s="659">
        <v>19067177.899199892</v>
      </c>
      <c r="E22" s="659">
        <v>2732308.4086999903</v>
      </c>
      <c r="F22" s="659">
        <v>27219.6525</v>
      </c>
      <c r="G22" s="659">
        <v>0</v>
      </c>
      <c r="H22" s="659">
        <v>76850.174877530502</v>
      </c>
      <c r="I22" s="659">
        <v>62143.159007868875</v>
      </c>
      <c r="J22" s="659">
        <v>13388.58586966164</v>
      </c>
      <c r="K22" s="659">
        <v>1318.43</v>
      </c>
      <c r="L22" s="659">
        <v>0</v>
      </c>
    </row>
    <row r="23" spans="1:12">
      <c r="A23" s="390">
        <v>17</v>
      </c>
      <c r="B23" s="389" t="s">
        <v>520</v>
      </c>
      <c r="C23" s="659">
        <v>31924309.078200001</v>
      </c>
      <c r="D23" s="659">
        <v>31558475.569400001</v>
      </c>
      <c r="E23" s="659">
        <v>0</v>
      </c>
      <c r="F23" s="659">
        <v>365833.50880000001</v>
      </c>
      <c r="G23" s="659">
        <v>0</v>
      </c>
      <c r="H23" s="659">
        <v>50357.660607572048</v>
      </c>
      <c r="I23" s="659">
        <v>50357.660607572048</v>
      </c>
      <c r="J23" s="659">
        <v>0</v>
      </c>
      <c r="K23" s="659">
        <v>0</v>
      </c>
      <c r="L23" s="659">
        <v>0</v>
      </c>
    </row>
    <row r="24" spans="1:12">
      <c r="A24" s="390">
        <v>18</v>
      </c>
      <c r="B24" s="389" t="s">
        <v>443</v>
      </c>
      <c r="C24" s="659">
        <v>221346668.84909987</v>
      </c>
      <c r="D24" s="659">
        <v>218012687.69119987</v>
      </c>
      <c r="E24" s="659">
        <v>371362.37060000002</v>
      </c>
      <c r="F24" s="659">
        <v>2962618.7873</v>
      </c>
      <c r="G24" s="659">
        <v>0</v>
      </c>
      <c r="H24" s="659">
        <v>823315.31479219673</v>
      </c>
      <c r="I24" s="659">
        <v>710469.96892719669</v>
      </c>
      <c r="J24" s="659">
        <v>0</v>
      </c>
      <c r="K24" s="659">
        <v>112845.34586500008</v>
      </c>
      <c r="L24" s="659">
        <v>0</v>
      </c>
    </row>
    <row r="25" spans="1:12">
      <c r="A25" s="390">
        <v>19</v>
      </c>
      <c r="B25" s="389" t="s">
        <v>444</v>
      </c>
      <c r="C25" s="659">
        <v>29584590.085599888</v>
      </c>
      <c r="D25" s="659">
        <v>29567210.124399889</v>
      </c>
      <c r="E25" s="659">
        <v>0</v>
      </c>
      <c r="F25" s="659">
        <v>17379.961200000002</v>
      </c>
      <c r="G25" s="659">
        <v>0</v>
      </c>
      <c r="H25" s="659">
        <v>45708.229455244465</v>
      </c>
      <c r="I25" s="659">
        <v>44839.231395244467</v>
      </c>
      <c r="J25" s="659">
        <v>0</v>
      </c>
      <c r="K25" s="659">
        <v>868.99806000000012</v>
      </c>
      <c r="L25" s="659">
        <v>0</v>
      </c>
    </row>
    <row r="26" spans="1:12">
      <c r="A26" s="390">
        <v>20</v>
      </c>
      <c r="B26" s="389" t="s">
        <v>519</v>
      </c>
      <c r="C26" s="659">
        <v>161197833.7424998</v>
      </c>
      <c r="D26" s="659">
        <v>157362125.3324998</v>
      </c>
      <c r="E26" s="659">
        <v>2045118.8452000001</v>
      </c>
      <c r="F26" s="659">
        <v>1790589.5648000001</v>
      </c>
      <c r="G26" s="659">
        <v>0</v>
      </c>
      <c r="H26" s="659">
        <v>247978.88261503493</v>
      </c>
      <c r="I26" s="659">
        <v>247933.21908893553</v>
      </c>
      <c r="J26" s="659">
        <v>45.663526099395654</v>
      </c>
      <c r="K26" s="659">
        <v>0</v>
      </c>
      <c r="L26" s="659">
        <v>0</v>
      </c>
    </row>
    <row r="27" spans="1:12">
      <c r="A27" s="390">
        <v>21</v>
      </c>
      <c r="B27" s="389" t="s">
        <v>445</v>
      </c>
      <c r="C27" s="659">
        <v>24761714.28329999</v>
      </c>
      <c r="D27" s="659">
        <v>23790901.146699991</v>
      </c>
      <c r="E27" s="659">
        <v>433868.41440000001</v>
      </c>
      <c r="F27" s="659">
        <v>536944.72219999996</v>
      </c>
      <c r="G27" s="659">
        <v>0</v>
      </c>
      <c r="H27" s="659">
        <v>12108.587789993349</v>
      </c>
      <c r="I27" s="659">
        <v>7895.1108893196733</v>
      </c>
      <c r="J27" s="659">
        <v>4213.476900673676</v>
      </c>
      <c r="K27" s="659">
        <v>0</v>
      </c>
      <c r="L27" s="659">
        <v>0</v>
      </c>
    </row>
    <row r="28" spans="1:12">
      <c r="A28" s="390">
        <v>22</v>
      </c>
      <c r="B28" s="389" t="s">
        <v>446</v>
      </c>
      <c r="C28" s="659">
        <v>6315543.4175000004</v>
      </c>
      <c r="D28" s="659">
        <v>5799406.6681000004</v>
      </c>
      <c r="E28" s="659">
        <v>160662.49059999999</v>
      </c>
      <c r="F28" s="659">
        <v>355474.25880000001</v>
      </c>
      <c r="G28" s="659">
        <v>0</v>
      </c>
      <c r="H28" s="659">
        <v>102.34794128273465</v>
      </c>
      <c r="I28" s="659">
        <v>102.34794128273465</v>
      </c>
      <c r="J28" s="659">
        <v>0</v>
      </c>
      <c r="K28" s="659">
        <v>0</v>
      </c>
      <c r="L28" s="659">
        <v>0</v>
      </c>
    </row>
    <row r="29" spans="1:12">
      <c r="A29" s="390">
        <v>23</v>
      </c>
      <c r="B29" s="389" t="s">
        <v>447</v>
      </c>
      <c r="C29" s="659">
        <v>329750989.21729881</v>
      </c>
      <c r="D29" s="659">
        <v>316255333.66739881</v>
      </c>
      <c r="E29" s="659">
        <v>5810001.3168000001</v>
      </c>
      <c r="F29" s="659">
        <v>7685654.2330999896</v>
      </c>
      <c r="G29" s="659">
        <v>0</v>
      </c>
      <c r="H29" s="659">
        <v>652492.84929334885</v>
      </c>
      <c r="I29" s="659">
        <v>223089.85361282175</v>
      </c>
      <c r="J29" s="659">
        <v>2941.3491862821156</v>
      </c>
      <c r="K29" s="659">
        <v>426461.64649424492</v>
      </c>
      <c r="L29" s="659">
        <v>0</v>
      </c>
    </row>
    <row r="30" spans="1:12">
      <c r="A30" s="390">
        <v>24</v>
      </c>
      <c r="B30" s="389" t="s">
        <v>518</v>
      </c>
      <c r="C30" s="659">
        <v>147056752.81969988</v>
      </c>
      <c r="D30" s="659">
        <v>139150915.89299989</v>
      </c>
      <c r="E30" s="659">
        <v>4285677.7494999999</v>
      </c>
      <c r="F30" s="659">
        <v>3620159.1771999905</v>
      </c>
      <c r="G30" s="659">
        <v>0</v>
      </c>
      <c r="H30" s="659">
        <v>1632188.9360736017</v>
      </c>
      <c r="I30" s="659">
        <v>94163.110978060184</v>
      </c>
      <c r="J30" s="659">
        <v>40176.113534140146</v>
      </c>
      <c r="K30" s="659">
        <v>1497849.7115614014</v>
      </c>
      <c r="L30" s="659">
        <v>0</v>
      </c>
    </row>
    <row r="31" spans="1:12">
      <c r="A31" s="390">
        <v>25</v>
      </c>
      <c r="B31" s="389" t="s">
        <v>448</v>
      </c>
      <c r="C31" s="659">
        <v>239048310.12220001</v>
      </c>
      <c r="D31" s="659">
        <v>220702430.50010002</v>
      </c>
      <c r="E31" s="659">
        <v>6733721.9177999897</v>
      </c>
      <c r="F31" s="659">
        <v>11612157.704300001</v>
      </c>
      <c r="G31" s="659">
        <v>0</v>
      </c>
      <c r="H31" s="659">
        <v>1539.26781260703</v>
      </c>
      <c r="I31" s="659">
        <v>1539.26781260703</v>
      </c>
      <c r="J31" s="659">
        <v>0</v>
      </c>
      <c r="K31" s="659">
        <v>0</v>
      </c>
      <c r="L31" s="659">
        <v>0</v>
      </c>
    </row>
    <row r="32" spans="1:12">
      <c r="A32" s="390">
        <v>26</v>
      </c>
      <c r="B32" s="389" t="s">
        <v>515</v>
      </c>
      <c r="C32" s="659">
        <v>163648129.85333863</v>
      </c>
      <c r="D32" s="659">
        <v>140922330.99003863</v>
      </c>
      <c r="E32" s="659">
        <v>6157676.4610000066</v>
      </c>
      <c r="F32" s="659">
        <v>16568122.402299996</v>
      </c>
      <c r="G32" s="659">
        <v>0</v>
      </c>
      <c r="H32" s="659">
        <v>17672338.121657178</v>
      </c>
      <c r="I32" s="659">
        <v>2870058.3968611797</v>
      </c>
      <c r="J32" s="659">
        <v>171794.27931105916</v>
      </c>
      <c r="K32" s="659">
        <v>14630485.445484938</v>
      </c>
      <c r="L32" s="659">
        <v>0</v>
      </c>
    </row>
    <row r="33" spans="1:12">
      <c r="A33" s="390">
        <v>27</v>
      </c>
      <c r="B33" s="428" t="s">
        <v>64</v>
      </c>
      <c r="C33" s="659">
        <v>2779694459.267334</v>
      </c>
      <c r="D33" s="659">
        <v>2579413331.3993349</v>
      </c>
      <c r="E33" s="659">
        <v>106234678.97579987</v>
      </c>
      <c r="F33" s="659">
        <v>94046448.892199948</v>
      </c>
      <c r="G33" s="659">
        <v>0</v>
      </c>
      <c r="H33" s="659">
        <v>32249142.857333682</v>
      </c>
      <c r="I33" s="659">
        <v>5737025.4629884269</v>
      </c>
      <c r="J33" s="659">
        <v>1058972.3474033698</v>
      </c>
      <c r="K33" s="659">
        <v>25453145.046941884</v>
      </c>
      <c r="L33" s="659">
        <v>0</v>
      </c>
    </row>
    <row r="34" spans="1:12">
      <c r="A34" s="151"/>
      <c r="B34" s="151"/>
      <c r="C34" s="151"/>
      <c r="D34" s="151"/>
      <c r="E34" s="151"/>
      <c r="H34" s="151"/>
    </row>
    <row r="35" spans="1:12">
      <c r="A35" s="151"/>
      <c r="B35" s="430"/>
      <c r="C35" s="430"/>
      <c r="D35" s="151"/>
      <c r="E35" s="151"/>
      <c r="H35" s="151"/>
    </row>
  </sheetData>
  <mergeCells count="3">
    <mergeCell ref="A5:B6"/>
    <mergeCell ref="C5:G5"/>
    <mergeCell ref="H5:L5"/>
  </mergeCells>
  <conditionalFormatting sqref="A5">
    <cfRule type="duplicateValues" dxfId="5" priority="1"/>
    <cfRule type="duplicateValues" dxfId="4" priority="2"/>
  </conditionalFormatting>
  <conditionalFormatting sqref="A5">
    <cfRule type="duplicateValues" dxfId="3"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13"/>
  <sheetViews>
    <sheetView showGridLines="0" zoomScale="80" zoomScaleNormal="80" workbookViewId="0">
      <selection activeCell="B2" sqref="B2"/>
    </sheetView>
  </sheetViews>
  <sheetFormatPr defaultColWidth="8.7109375" defaultRowHeight="15.75"/>
  <cols>
    <col min="1" max="1" width="11.85546875" style="148" bestFit="1" customWidth="1"/>
    <col min="2" max="2" width="59.28515625" style="148" customWidth="1"/>
    <col min="3" max="11" width="21.42578125" style="148" customWidth="1"/>
    <col min="12" max="16384" width="8.7109375" style="148"/>
  </cols>
  <sheetData>
    <row r="1" spans="1:11">
      <c r="A1" s="146" t="s">
        <v>30</v>
      </c>
      <c r="B1" s="147" t="str">
        <f>'1. key ratios '!$B$1</f>
        <v>JSC "BASISBANK"</v>
      </c>
    </row>
    <row r="2" spans="1:11">
      <c r="A2" s="173" t="s">
        <v>31</v>
      </c>
      <c r="B2" s="150">
        <f>'1. key ratios '!$B$2</f>
        <v>45565</v>
      </c>
    </row>
    <row r="3" spans="1:11">
      <c r="A3" s="364" t="s">
        <v>498</v>
      </c>
    </row>
    <row r="4" spans="1:11">
      <c r="C4" s="429" t="s">
        <v>691</v>
      </c>
      <c r="D4" s="429" t="s">
        <v>690</v>
      </c>
      <c r="E4" s="429" t="s">
        <v>689</v>
      </c>
      <c r="F4" s="429" t="s">
        <v>688</v>
      </c>
      <c r="G4" s="429" t="s">
        <v>687</v>
      </c>
      <c r="H4" s="429" t="s">
        <v>686</v>
      </c>
      <c r="I4" s="429" t="s">
        <v>685</v>
      </c>
      <c r="J4" s="429" t="s">
        <v>684</v>
      </c>
      <c r="K4" s="429" t="s">
        <v>683</v>
      </c>
    </row>
    <row r="5" spans="1:11" ht="104.1" customHeight="1">
      <c r="A5" s="802" t="s">
        <v>682</v>
      </c>
      <c r="B5" s="803"/>
      <c r="C5" s="385" t="s">
        <v>499</v>
      </c>
      <c r="D5" s="385" t="s">
        <v>500</v>
      </c>
      <c r="E5" s="385" t="s">
        <v>501</v>
      </c>
      <c r="F5" s="385" t="s">
        <v>502</v>
      </c>
      <c r="G5" s="385" t="s">
        <v>503</v>
      </c>
      <c r="H5" s="385" t="s">
        <v>504</v>
      </c>
      <c r="I5" s="385" t="s">
        <v>505</v>
      </c>
      <c r="J5" s="385" t="s">
        <v>506</v>
      </c>
      <c r="K5" s="385" t="s">
        <v>507</v>
      </c>
    </row>
    <row r="6" spans="1:11">
      <c r="A6" s="378">
        <v>1</v>
      </c>
      <c r="B6" s="378" t="s">
        <v>467</v>
      </c>
      <c r="C6" s="649">
        <v>106595925.97499996</v>
      </c>
      <c r="D6" s="649">
        <v>27645212.213138986</v>
      </c>
      <c r="E6" s="649">
        <v>514617.10699999996</v>
      </c>
      <c r="F6" s="649">
        <v>0</v>
      </c>
      <c r="G6" s="649">
        <v>2073573956.2974153</v>
      </c>
      <c r="H6" s="649">
        <v>109691680.75260498</v>
      </c>
      <c r="I6" s="649">
        <v>125056214.75443901</v>
      </c>
      <c r="J6" s="649">
        <v>70272712.86553894</v>
      </c>
      <c r="K6" s="649">
        <v>266344139.27486295</v>
      </c>
    </row>
    <row r="7" spans="1:11">
      <c r="A7" s="378">
        <v>2</v>
      </c>
      <c r="B7" s="390" t="s">
        <v>508</v>
      </c>
      <c r="C7" s="649">
        <v>0</v>
      </c>
      <c r="D7" s="649">
        <v>0</v>
      </c>
      <c r="E7" s="649">
        <v>0</v>
      </c>
      <c r="F7" s="649">
        <v>0</v>
      </c>
      <c r="G7" s="649">
        <v>0</v>
      </c>
      <c r="H7" s="649">
        <v>0</v>
      </c>
      <c r="I7" s="649">
        <v>0</v>
      </c>
      <c r="J7" s="649">
        <v>0</v>
      </c>
      <c r="K7" s="649">
        <v>59021108.509999998</v>
      </c>
    </row>
    <row r="8" spans="1:11">
      <c r="A8" s="378">
        <v>3</v>
      </c>
      <c r="B8" s="390" t="s">
        <v>475</v>
      </c>
      <c r="C8" s="649">
        <v>55530451.819700025</v>
      </c>
      <c r="D8" s="649">
        <v>0</v>
      </c>
      <c r="E8" s="649">
        <v>0</v>
      </c>
      <c r="F8" s="649">
        <v>0</v>
      </c>
      <c r="G8" s="649">
        <v>315182207.48871899</v>
      </c>
      <c r="H8" s="649">
        <v>1561098.3221229999</v>
      </c>
      <c r="I8" s="649">
        <v>39768022.776115999</v>
      </c>
      <c r="J8" s="649">
        <v>74827623.148376003</v>
      </c>
      <c r="K8" s="649">
        <v>152245210.38616639</v>
      </c>
    </row>
    <row r="9" spans="1:11">
      <c r="A9" s="378">
        <v>4</v>
      </c>
      <c r="B9" s="403" t="s">
        <v>509</v>
      </c>
      <c r="C9" s="649">
        <v>818910</v>
      </c>
      <c r="D9" s="649">
        <v>436857.26194</v>
      </c>
      <c r="E9" s="649">
        <v>0</v>
      </c>
      <c r="F9" s="649">
        <v>0</v>
      </c>
      <c r="G9" s="649">
        <v>82998124.213781863</v>
      </c>
      <c r="H9" s="649">
        <v>0</v>
      </c>
      <c r="I9" s="649">
        <v>1090856.062647</v>
      </c>
      <c r="J9" s="649">
        <v>394384.62582799996</v>
      </c>
      <c r="K9" s="649">
        <v>8307316.7280030102</v>
      </c>
    </row>
    <row r="10" spans="1:11">
      <c r="A10" s="378">
        <v>5</v>
      </c>
      <c r="B10" s="431" t="s">
        <v>510</v>
      </c>
      <c r="C10" s="649">
        <v>0</v>
      </c>
      <c r="D10" s="649">
        <v>0</v>
      </c>
      <c r="E10" s="649">
        <v>0</v>
      </c>
      <c r="F10" s="649">
        <v>0</v>
      </c>
      <c r="G10" s="649">
        <v>0</v>
      </c>
      <c r="H10" s="649">
        <v>0</v>
      </c>
      <c r="I10" s="649">
        <v>0</v>
      </c>
      <c r="J10" s="649">
        <v>0</v>
      </c>
      <c r="K10" s="649">
        <v>0</v>
      </c>
    </row>
    <row r="11" spans="1:11">
      <c r="A11" s="378">
        <v>6</v>
      </c>
      <c r="B11" s="431" t="s">
        <v>511</v>
      </c>
      <c r="C11" s="649">
        <v>429386.32</v>
      </c>
      <c r="D11" s="649">
        <v>0</v>
      </c>
      <c r="E11" s="649">
        <v>0</v>
      </c>
      <c r="F11" s="649">
        <v>0</v>
      </c>
      <c r="G11" s="649">
        <v>885023.30999999994</v>
      </c>
      <c r="H11" s="649">
        <v>0</v>
      </c>
      <c r="I11" s="649">
        <v>0</v>
      </c>
      <c r="J11" s="649">
        <v>0</v>
      </c>
      <c r="K11" s="649">
        <v>64072.780000000013</v>
      </c>
    </row>
    <row r="13" spans="1:11">
      <c r="B13" s="432"/>
    </row>
  </sheetData>
  <mergeCells count="1">
    <mergeCell ref="A5:B5"/>
  </mergeCells>
  <conditionalFormatting sqref="A5">
    <cfRule type="duplicateValues" dxfId="2" priority="1"/>
    <cfRule type="duplicateValues" dxfId="1" priority="2"/>
  </conditionalFormatting>
  <conditionalFormatting sqref="A5">
    <cfRule type="duplicateValues" dxfId="0"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0"/>
  <sheetViews>
    <sheetView showGridLines="0" zoomScale="80" zoomScaleNormal="80" workbookViewId="0">
      <selection activeCell="B2" sqref="B2"/>
    </sheetView>
  </sheetViews>
  <sheetFormatPr defaultColWidth="8.7109375" defaultRowHeight="15.75"/>
  <cols>
    <col min="1" max="1" width="10" style="148" bestFit="1" customWidth="1"/>
    <col min="2" max="2" width="71.7109375" style="148" customWidth="1"/>
    <col min="3" max="4" width="18.140625" style="148" bestFit="1" customWidth="1"/>
    <col min="5" max="6" width="13.7109375" style="148" customWidth="1"/>
    <col min="7" max="7" width="16.140625" style="148" customWidth="1"/>
    <col min="8" max="9" width="18.140625" style="148" bestFit="1" customWidth="1"/>
    <col min="10" max="10" width="17" style="148" bestFit="1" customWidth="1"/>
    <col min="11" max="11" width="20.140625" style="148" bestFit="1" customWidth="1"/>
    <col min="12" max="12" width="16.85546875" style="148" customWidth="1"/>
    <col min="13" max="13" width="17" style="148" bestFit="1" customWidth="1"/>
    <col min="14" max="14" width="15.7109375" style="148" bestFit="1" customWidth="1"/>
    <col min="15" max="15" width="15.28515625" style="148" bestFit="1" customWidth="1"/>
    <col min="16" max="16" width="20.140625" style="148" bestFit="1" customWidth="1"/>
    <col min="17" max="17" width="17.7109375" style="148" customWidth="1"/>
    <col min="18" max="18" width="13.140625" style="148" customWidth="1"/>
    <col min="19" max="20" width="30.7109375" style="148" customWidth="1"/>
    <col min="21" max="22" width="31" style="148" customWidth="1"/>
    <col min="23" max="16384" width="8.7109375" style="148"/>
  </cols>
  <sheetData>
    <row r="1" spans="1:22">
      <c r="A1" s="146" t="s">
        <v>30</v>
      </c>
      <c r="B1" s="147" t="str">
        <f>'1. key ratios '!$B$1</f>
        <v>JSC "BASISBANK"</v>
      </c>
    </row>
    <row r="2" spans="1:22">
      <c r="A2" s="173" t="s">
        <v>31</v>
      </c>
      <c r="B2" s="150">
        <f>'1. key ratios '!$B$2</f>
        <v>45565</v>
      </c>
    </row>
    <row r="3" spans="1:22">
      <c r="A3" s="364" t="s">
        <v>526</v>
      </c>
    </row>
    <row r="4" spans="1:22">
      <c r="A4" s="364"/>
    </row>
    <row r="5" spans="1:22" ht="24" customHeight="1">
      <c r="A5" s="804" t="s">
        <v>527</v>
      </c>
      <c r="B5" s="805"/>
      <c r="C5" s="761" t="s">
        <v>692</v>
      </c>
      <c r="D5" s="761"/>
      <c r="E5" s="761"/>
      <c r="F5" s="761"/>
      <c r="G5" s="761"/>
      <c r="H5" s="761" t="s">
        <v>546</v>
      </c>
      <c r="I5" s="761"/>
      <c r="J5" s="761"/>
      <c r="K5" s="761"/>
      <c r="L5" s="761"/>
      <c r="M5" s="761" t="s">
        <v>659</v>
      </c>
      <c r="N5" s="761"/>
      <c r="O5" s="761"/>
      <c r="P5" s="761"/>
      <c r="Q5" s="761"/>
      <c r="R5" s="763" t="s">
        <v>528</v>
      </c>
      <c r="S5" s="763" t="s">
        <v>542</v>
      </c>
      <c r="T5" s="763" t="s">
        <v>543</v>
      </c>
      <c r="U5" s="763" t="s">
        <v>547</v>
      </c>
      <c r="V5" s="763" t="s">
        <v>544</v>
      </c>
    </row>
    <row r="6" spans="1:22" ht="84.75" customHeight="1">
      <c r="A6" s="806"/>
      <c r="B6" s="807"/>
      <c r="C6" s="615"/>
      <c r="D6" s="386" t="s">
        <v>703</v>
      </c>
      <c r="E6" s="386" t="s">
        <v>704</v>
      </c>
      <c r="F6" s="386" t="s">
        <v>705</v>
      </c>
      <c r="G6" s="386" t="s">
        <v>677</v>
      </c>
      <c r="H6" s="615"/>
      <c r="I6" s="386" t="s">
        <v>703</v>
      </c>
      <c r="J6" s="386" t="s">
        <v>704</v>
      </c>
      <c r="K6" s="386" t="s">
        <v>705</v>
      </c>
      <c r="L6" s="386" t="s">
        <v>677</v>
      </c>
      <c r="M6" s="615"/>
      <c r="N6" s="386" t="s">
        <v>703</v>
      </c>
      <c r="O6" s="386" t="s">
        <v>704</v>
      </c>
      <c r="P6" s="386" t="s">
        <v>705</v>
      </c>
      <c r="Q6" s="386" t="s">
        <v>677</v>
      </c>
      <c r="R6" s="763"/>
      <c r="S6" s="763"/>
      <c r="T6" s="763"/>
      <c r="U6" s="763"/>
      <c r="V6" s="763"/>
    </row>
    <row r="7" spans="1:22">
      <c r="A7" s="433">
        <v>1</v>
      </c>
      <c r="B7" s="434" t="s">
        <v>536</v>
      </c>
      <c r="C7" s="649">
        <v>2654686.8289999999</v>
      </c>
      <c r="D7" s="649">
        <v>2189350.5690000001</v>
      </c>
      <c r="E7" s="649">
        <v>95240.42</v>
      </c>
      <c r="F7" s="649">
        <v>370095.84</v>
      </c>
      <c r="G7" s="649">
        <v>0</v>
      </c>
      <c r="H7" s="649">
        <v>2743648.6851999997</v>
      </c>
      <c r="I7" s="649">
        <v>2210008.5863999999</v>
      </c>
      <c r="J7" s="649">
        <v>99301.163100000005</v>
      </c>
      <c r="K7" s="649">
        <v>434338.93569999997</v>
      </c>
      <c r="L7" s="649">
        <v>0</v>
      </c>
      <c r="M7" s="649">
        <v>308115.99778343737</v>
      </c>
      <c r="N7" s="649">
        <v>11338.964546694728</v>
      </c>
      <c r="O7" s="649">
        <v>726.52789855766275</v>
      </c>
      <c r="P7" s="649">
        <v>296050.505338185</v>
      </c>
      <c r="Q7" s="649">
        <v>0</v>
      </c>
      <c r="R7" s="649">
        <v>144</v>
      </c>
      <c r="S7" s="660">
        <v>0</v>
      </c>
      <c r="T7" s="660">
        <v>0</v>
      </c>
      <c r="U7" s="660">
        <v>0.16067100000000001</v>
      </c>
      <c r="V7" s="649">
        <v>28.216584999999998</v>
      </c>
    </row>
    <row r="8" spans="1:22">
      <c r="A8" s="433">
        <v>2</v>
      </c>
      <c r="B8" s="435" t="s">
        <v>535</v>
      </c>
      <c r="C8" s="649">
        <v>325364372.12</v>
      </c>
      <c r="D8" s="649">
        <v>300764415.60820001</v>
      </c>
      <c r="E8" s="649">
        <v>9208358.4795000013</v>
      </c>
      <c r="F8" s="649">
        <v>15391598.032299999</v>
      </c>
      <c r="G8" s="649">
        <v>0</v>
      </c>
      <c r="H8" s="649">
        <v>326738429.86569995</v>
      </c>
      <c r="I8" s="649">
        <v>300618688.38419998</v>
      </c>
      <c r="J8" s="649">
        <v>9351626.9090999998</v>
      </c>
      <c r="K8" s="649">
        <v>16768114.5724</v>
      </c>
      <c r="L8" s="649">
        <v>0</v>
      </c>
      <c r="M8" s="649">
        <v>7960396.0046608225</v>
      </c>
      <c r="N8" s="649">
        <v>1937665.4064527375</v>
      </c>
      <c r="O8" s="649">
        <v>87189.735998536227</v>
      </c>
      <c r="P8" s="649">
        <v>5935540.8622095492</v>
      </c>
      <c r="Q8" s="649">
        <v>0</v>
      </c>
      <c r="R8" s="649">
        <v>18451</v>
      </c>
      <c r="S8" s="660">
        <v>0.1095708754861838</v>
      </c>
      <c r="T8" s="660">
        <v>0.12443592753512826</v>
      </c>
      <c r="U8" s="660">
        <v>0.13012899999999999</v>
      </c>
      <c r="V8" s="649">
        <v>53.665737999999997</v>
      </c>
    </row>
    <row r="9" spans="1:22">
      <c r="A9" s="433">
        <v>3</v>
      </c>
      <c r="B9" s="435" t="s">
        <v>534</v>
      </c>
      <c r="C9" s="649">
        <v>0</v>
      </c>
      <c r="D9" s="649">
        <v>0</v>
      </c>
      <c r="E9" s="649">
        <v>0</v>
      </c>
      <c r="F9" s="649">
        <v>0</v>
      </c>
      <c r="G9" s="649">
        <v>0</v>
      </c>
      <c r="H9" s="649">
        <v>0</v>
      </c>
      <c r="I9" s="649">
        <v>0</v>
      </c>
      <c r="J9" s="649">
        <v>0</v>
      </c>
      <c r="K9" s="649">
        <v>0</v>
      </c>
      <c r="L9" s="649">
        <v>0</v>
      </c>
      <c r="M9" s="649">
        <v>0</v>
      </c>
      <c r="N9" s="649">
        <v>0</v>
      </c>
      <c r="O9" s="649">
        <v>0</v>
      </c>
      <c r="P9" s="649">
        <v>0</v>
      </c>
      <c r="Q9" s="649">
        <v>0</v>
      </c>
      <c r="R9" s="649">
        <v>0</v>
      </c>
      <c r="S9" s="660">
        <v>0</v>
      </c>
      <c r="T9" s="660">
        <v>0</v>
      </c>
      <c r="U9" s="660">
        <v>0</v>
      </c>
      <c r="V9" s="649">
        <v>0</v>
      </c>
    </row>
    <row r="10" spans="1:22">
      <c r="A10" s="433">
        <v>4</v>
      </c>
      <c r="B10" s="435" t="s">
        <v>533</v>
      </c>
      <c r="C10" s="649">
        <v>222679.21</v>
      </c>
      <c r="D10" s="649">
        <v>222679.21</v>
      </c>
      <c r="E10" s="649">
        <v>0</v>
      </c>
      <c r="F10" s="649">
        <v>0</v>
      </c>
      <c r="G10" s="649">
        <v>0</v>
      </c>
      <c r="H10" s="649">
        <v>221918.88269999999</v>
      </c>
      <c r="I10" s="649">
        <v>221918.88269999999</v>
      </c>
      <c r="J10" s="649">
        <v>0</v>
      </c>
      <c r="K10" s="649">
        <v>0</v>
      </c>
      <c r="L10" s="649">
        <v>0</v>
      </c>
      <c r="M10" s="649">
        <v>2408.0389976867532</v>
      </c>
      <c r="N10" s="649">
        <v>2408.0389976867532</v>
      </c>
      <c r="O10" s="649">
        <v>0</v>
      </c>
      <c r="P10" s="649">
        <v>0</v>
      </c>
      <c r="Q10" s="649">
        <v>0</v>
      </c>
      <c r="R10" s="649">
        <v>65</v>
      </c>
      <c r="S10" s="660">
        <v>2.5415617188651214E-2</v>
      </c>
      <c r="T10" s="660">
        <v>2.8062974915808801E-2</v>
      </c>
      <c r="U10" s="660">
        <v>3.1046000000000001E-2</v>
      </c>
      <c r="V10" s="649">
        <v>13.467748</v>
      </c>
    </row>
    <row r="11" spans="1:22">
      <c r="A11" s="433">
        <v>5</v>
      </c>
      <c r="B11" s="435" t="s">
        <v>532</v>
      </c>
      <c r="C11" s="649">
        <v>894546.3415000001</v>
      </c>
      <c r="D11" s="649">
        <v>885128.1115</v>
      </c>
      <c r="E11" s="649">
        <v>6584.67</v>
      </c>
      <c r="F11" s="649">
        <v>2833.56</v>
      </c>
      <c r="G11" s="649">
        <v>0</v>
      </c>
      <c r="H11" s="649">
        <v>897581.96669999987</v>
      </c>
      <c r="I11" s="649">
        <v>887774.62139999995</v>
      </c>
      <c r="J11" s="649">
        <v>6808.44</v>
      </c>
      <c r="K11" s="649">
        <v>2998.9052999999999</v>
      </c>
      <c r="L11" s="649">
        <v>0</v>
      </c>
      <c r="M11" s="649">
        <v>21644.804453178633</v>
      </c>
      <c r="N11" s="649">
        <v>19178.103371734127</v>
      </c>
      <c r="O11" s="649">
        <v>532.97806077882501</v>
      </c>
      <c r="P11" s="649">
        <v>1933.7230206656818</v>
      </c>
      <c r="Q11" s="649">
        <v>0</v>
      </c>
      <c r="R11" s="649">
        <v>1842</v>
      </c>
      <c r="S11" s="660">
        <v>0.17968723929155123</v>
      </c>
      <c r="T11" s="660">
        <v>0.1938992351756639</v>
      </c>
      <c r="U11" s="660">
        <v>0.180009</v>
      </c>
      <c r="V11" s="649">
        <v>9.5454279999999994</v>
      </c>
    </row>
    <row r="12" spans="1:22">
      <c r="A12" s="433">
        <v>6</v>
      </c>
      <c r="B12" s="435" t="s">
        <v>531</v>
      </c>
      <c r="C12" s="649">
        <v>22834556.163603358</v>
      </c>
      <c r="D12" s="649">
        <v>21559526.109903362</v>
      </c>
      <c r="E12" s="649">
        <v>536182.89909999992</v>
      </c>
      <c r="F12" s="649">
        <v>738847.15460000001</v>
      </c>
      <c r="G12" s="649">
        <v>0</v>
      </c>
      <c r="H12" s="649">
        <v>23236021.801900003</v>
      </c>
      <c r="I12" s="649">
        <v>21879876.405900002</v>
      </c>
      <c r="J12" s="649">
        <v>551078.32909999997</v>
      </c>
      <c r="K12" s="649">
        <v>805067.06689999998</v>
      </c>
      <c r="L12" s="649">
        <v>0</v>
      </c>
      <c r="M12" s="649">
        <v>1039006.9959884727</v>
      </c>
      <c r="N12" s="649">
        <v>461634.42328909476</v>
      </c>
      <c r="O12" s="649">
        <v>57579.457716545585</v>
      </c>
      <c r="P12" s="649">
        <v>519793.11498283234</v>
      </c>
      <c r="Q12" s="649">
        <v>0</v>
      </c>
      <c r="R12" s="649">
        <v>22182</v>
      </c>
      <c r="S12" s="660">
        <v>0.19167958736940818</v>
      </c>
      <c r="T12" s="660">
        <v>0.2002078001427739</v>
      </c>
      <c r="U12" s="660">
        <v>0.19165199999999999</v>
      </c>
      <c r="V12" s="649">
        <v>29.278153</v>
      </c>
    </row>
    <row r="13" spans="1:22">
      <c r="A13" s="433">
        <v>7</v>
      </c>
      <c r="B13" s="435" t="s">
        <v>530</v>
      </c>
      <c r="C13" s="649">
        <v>498355381.66279995</v>
      </c>
      <c r="D13" s="649">
        <v>452503767.38199997</v>
      </c>
      <c r="E13" s="649">
        <v>16960120.7333</v>
      </c>
      <c r="F13" s="649">
        <v>28891493.547499999</v>
      </c>
      <c r="G13" s="649">
        <v>0</v>
      </c>
      <c r="H13" s="649">
        <v>506216454.56889892</v>
      </c>
      <c r="I13" s="649">
        <v>457081995.68049896</v>
      </c>
      <c r="J13" s="649">
        <v>17351987.744399987</v>
      </c>
      <c r="K13" s="649">
        <v>31782471.144000001</v>
      </c>
      <c r="L13" s="649">
        <v>0</v>
      </c>
      <c r="M13" s="649">
        <v>8340766.2797735408</v>
      </c>
      <c r="N13" s="649">
        <v>437833.46020316443</v>
      </c>
      <c r="O13" s="649">
        <v>25765.579636640556</v>
      </c>
      <c r="P13" s="649">
        <v>7877167.2399337357</v>
      </c>
      <c r="Q13" s="649">
        <v>0</v>
      </c>
      <c r="R13" s="649">
        <v>7070</v>
      </c>
      <c r="S13" s="660">
        <v>0.11310625580758525</v>
      </c>
      <c r="T13" s="660">
        <v>0.12475639821326701</v>
      </c>
      <c r="U13" s="660">
        <v>0.10598100000000001</v>
      </c>
      <c r="V13" s="649">
        <v>109.19532</v>
      </c>
    </row>
    <row r="14" spans="1:22">
      <c r="A14" s="436">
        <v>7.1</v>
      </c>
      <c r="B14" s="437" t="s">
        <v>539</v>
      </c>
      <c r="C14" s="649">
        <v>373753340.9303</v>
      </c>
      <c r="D14" s="649">
        <v>335859707.70749998</v>
      </c>
      <c r="E14" s="649">
        <v>14392000.275999999</v>
      </c>
      <c r="F14" s="649">
        <v>23501632.946800001</v>
      </c>
      <c r="G14" s="649">
        <v>0</v>
      </c>
      <c r="H14" s="649">
        <v>380078306.22149903</v>
      </c>
      <c r="I14" s="649">
        <v>339395747.93199903</v>
      </c>
      <c r="J14" s="649">
        <v>14725299.27009999</v>
      </c>
      <c r="K14" s="649">
        <v>25957259.019400001</v>
      </c>
      <c r="L14" s="649">
        <v>0</v>
      </c>
      <c r="M14" s="649">
        <v>6858736.5956242923</v>
      </c>
      <c r="N14" s="649">
        <v>297302.60131292645</v>
      </c>
      <c r="O14" s="649">
        <v>22133.891217224817</v>
      </c>
      <c r="P14" s="649">
        <v>6539300.103094141</v>
      </c>
      <c r="Q14" s="649">
        <v>0</v>
      </c>
      <c r="R14" s="649">
        <v>5233</v>
      </c>
      <c r="S14" s="660">
        <v>0.11246601308017792</v>
      </c>
      <c r="T14" s="660">
        <v>0.12283126476143499</v>
      </c>
      <c r="U14" s="660">
        <v>0.103214</v>
      </c>
      <c r="V14" s="649">
        <v>108.419286</v>
      </c>
    </row>
    <row r="15" spans="1:22" ht="31.5">
      <c r="A15" s="436">
        <v>7.2</v>
      </c>
      <c r="B15" s="437" t="s">
        <v>541</v>
      </c>
      <c r="C15" s="649">
        <v>98868465.172999993</v>
      </c>
      <c r="D15" s="649">
        <v>92198548.348999992</v>
      </c>
      <c r="E15" s="649">
        <v>2010871.5089</v>
      </c>
      <c r="F15" s="649">
        <v>4659045.3151000002</v>
      </c>
      <c r="G15" s="649">
        <v>0</v>
      </c>
      <c r="H15" s="649">
        <v>100130500.43880001</v>
      </c>
      <c r="I15" s="649">
        <v>93039994.969600007</v>
      </c>
      <c r="J15" s="649">
        <v>2058985.1565</v>
      </c>
      <c r="K15" s="649">
        <v>5031520.3126999997</v>
      </c>
      <c r="L15" s="649">
        <v>0</v>
      </c>
      <c r="M15" s="649">
        <v>1344131.3626070679</v>
      </c>
      <c r="N15" s="649">
        <v>118263.1893400165</v>
      </c>
      <c r="O15" s="649">
        <v>2545.9293646303554</v>
      </c>
      <c r="P15" s="649">
        <v>1223322.2439024211</v>
      </c>
      <c r="Q15" s="649">
        <v>0</v>
      </c>
      <c r="R15" s="649">
        <v>1305</v>
      </c>
      <c r="S15" s="660">
        <v>0.11959501459362959</v>
      </c>
      <c r="T15" s="660">
        <v>0.13648656523359701</v>
      </c>
      <c r="U15" s="660">
        <v>0.11545999999999999</v>
      </c>
      <c r="V15" s="649">
        <v>113.16074500000001</v>
      </c>
    </row>
    <row r="16" spans="1:22">
      <c r="A16" s="436">
        <v>7.3</v>
      </c>
      <c r="B16" s="437" t="s">
        <v>538</v>
      </c>
      <c r="C16" s="649">
        <v>25733575.559499994</v>
      </c>
      <c r="D16" s="649">
        <v>24445511.325499997</v>
      </c>
      <c r="E16" s="649">
        <v>557248.94839999999</v>
      </c>
      <c r="F16" s="649">
        <v>730815.28559999994</v>
      </c>
      <c r="G16" s="649">
        <v>0</v>
      </c>
      <c r="H16" s="649">
        <v>26007647.908599999</v>
      </c>
      <c r="I16" s="649">
        <v>24646252.778899997</v>
      </c>
      <c r="J16" s="649">
        <v>567703.31779999996</v>
      </c>
      <c r="K16" s="649">
        <v>793691.81190000009</v>
      </c>
      <c r="L16" s="649">
        <v>0</v>
      </c>
      <c r="M16" s="649">
        <v>137898.32154217959</v>
      </c>
      <c r="N16" s="649">
        <v>22267.669550221457</v>
      </c>
      <c r="O16" s="649">
        <v>1085.7590547853822</v>
      </c>
      <c r="P16" s="649">
        <v>114544.89293717276</v>
      </c>
      <c r="Q16" s="649">
        <v>0</v>
      </c>
      <c r="R16" s="649">
        <v>532</v>
      </c>
      <c r="S16" s="660">
        <v>9.8682509046133668E-2</v>
      </c>
      <c r="T16" s="660">
        <v>0.12055009766873601</v>
      </c>
      <c r="U16" s="660">
        <v>0.10992</v>
      </c>
      <c r="V16" s="649">
        <v>105.269319</v>
      </c>
    </row>
    <row r="17" spans="1:22">
      <c r="A17" s="433">
        <v>8</v>
      </c>
      <c r="B17" s="435" t="s">
        <v>537</v>
      </c>
      <c r="C17" s="649">
        <v>0</v>
      </c>
      <c r="D17" s="649">
        <v>0</v>
      </c>
      <c r="E17" s="649">
        <v>0</v>
      </c>
      <c r="F17" s="649">
        <v>0</v>
      </c>
      <c r="G17" s="649">
        <v>0</v>
      </c>
      <c r="H17" s="649">
        <v>0</v>
      </c>
      <c r="I17" s="649">
        <v>0</v>
      </c>
      <c r="J17" s="649">
        <v>0</v>
      </c>
      <c r="K17" s="649">
        <v>0</v>
      </c>
      <c r="L17" s="649">
        <v>0</v>
      </c>
      <c r="M17" s="649">
        <v>0</v>
      </c>
      <c r="N17" s="649">
        <v>0</v>
      </c>
      <c r="O17" s="649">
        <v>0</v>
      </c>
      <c r="P17" s="649">
        <v>0</v>
      </c>
      <c r="Q17" s="649">
        <v>0</v>
      </c>
      <c r="R17" s="649">
        <v>0</v>
      </c>
      <c r="S17" s="660">
        <v>0</v>
      </c>
      <c r="T17" s="660">
        <v>0</v>
      </c>
      <c r="U17" s="660">
        <v>0</v>
      </c>
      <c r="V17" s="649">
        <v>0</v>
      </c>
    </row>
    <row r="18" spans="1:22">
      <c r="A18" s="438">
        <v>9</v>
      </c>
      <c r="B18" s="439" t="s">
        <v>529</v>
      </c>
      <c r="C18" s="649">
        <v>0</v>
      </c>
      <c r="D18" s="649">
        <v>0</v>
      </c>
      <c r="E18" s="649">
        <v>0</v>
      </c>
      <c r="F18" s="649">
        <v>0</v>
      </c>
      <c r="G18" s="649">
        <v>0</v>
      </c>
      <c r="H18" s="649">
        <v>0</v>
      </c>
      <c r="I18" s="649">
        <v>0</v>
      </c>
      <c r="J18" s="649">
        <v>0</v>
      </c>
      <c r="K18" s="649">
        <v>0</v>
      </c>
      <c r="L18" s="649">
        <v>0</v>
      </c>
      <c r="M18" s="649">
        <v>0</v>
      </c>
      <c r="N18" s="649">
        <v>0</v>
      </c>
      <c r="O18" s="649">
        <v>0</v>
      </c>
      <c r="P18" s="649">
        <v>0</v>
      </c>
      <c r="Q18" s="649">
        <v>0</v>
      </c>
      <c r="R18" s="649">
        <v>0</v>
      </c>
      <c r="S18" s="660">
        <v>0</v>
      </c>
      <c r="T18" s="660">
        <v>0</v>
      </c>
      <c r="U18" s="660">
        <v>0</v>
      </c>
      <c r="V18" s="649">
        <v>0</v>
      </c>
    </row>
    <row r="19" spans="1:22">
      <c r="A19" s="440">
        <v>10</v>
      </c>
      <c r="B19" s="441" t="s">
        <v>540</v>
      </c>
      <c r="C19" s="649">
        <v>850319141.64429986</v>
      </c>
      <c r="D19" s="649">
        <v>778117786.30799985</v>
      </c>
      <c r="E19" s="649">
        <v>26806487.201899998</v>
      </c>
      <c r="F19" s="649">
        <v>45394868.134400003</v>
      </c>
      <c r="G19" s="649">
        <v>0</v>
      </c>
      <c r="H19" s="649">
        <v>860054055.77109885</v>
      </c>
      <c r="I19" s="649">
        <v>782900262.56109881</v>
      </c>
      <c r="J19" s="649">
        <v>27360802.585699994</v>
      </c>
      <c r="K19" s="649">
        <v>49792990.624299996</v>
      </c>
      <c r="L19" s="649">
        <v>0</v>
      </c>
      <c r="M19" s="649">
        <v>17672338.121657137</v>
      </c>
      <c r="N19" s="649">
        <v>2870058.3968611117</v>
      </c>
      <c r="O19" s="649">
        <v>171794.27931105887</v>
      </c>
      <c r="P19" s="649">
        <v>14630485.445484966</v>
      </c>
      <c r="Q19" s="649">
        <v>0</v>
      </c>
      <c r="R19" s="649">
        <v>49754</v>
      </c>
      <c r="S19" s="660">
        <v>0.12579159034403539</v>
      </c>
      <c r="T19" s="660">
        <v>0.12646473204619099</v>
      </c>
      <c r="U19" s="660">
        <v>0.117702</v>
      </c>
      <c r="V19" s="649">
        <v>85.553241</v>
      </c>
    </row>
    <row r="20" spans="1:22" ht="31.5">
      <c r="A20" s="436">
        <v>10.1</v>
      </c>
      <c r="B20" s="437" t="s">
        <v>545</v>
      </c>
      <c r="C20" s="649">
        <v>0</v>
      </c>
      <c r="D20" s="649">
        <v>0</v>
      </c>
      <c r="E20" s="649">
        <v>0</v>
      </c>
      <c r="F20" s="649">
        <v>0</v>
      </c>
      <c r="G20" s="649">
        <v>0</v>
      </c>
      <c r="H20" s="649">
        <v>0</v>
      </c>
      <c r="I20" s="649">
        <v>0</v>
      </c>
      <c r="J20" s="649">
        <v>0</v>
      </c>
      <c r="K20" s="649">
        <v>0</v>
      </c>
      <c r="L20" s="649">
        <v>0</v>
      </c>
      <c r="M20" s="649">
        <v>0</v>
      </c>
      <c r="N20" s="649">
        <v>0</v>
      </c>
      <c r="O20" s="649">
        <v>0</v>
      </c>
      <c r="P20" s="649">
        <v>0</v>
      </c>
      <c r="Q20" s="649">
        <v>0</v>
      </c>
      <c r="R20" s="649">
        <v>0</v>
      </c>
      <c r="S20" s="660">
        <v>0</v>
      </c>
      <c r="T20" s="660">
        <v>0</v>
      </c>
      <c r="U20" s="660">
        <v>0</v>
      </c>
      <c r="V20" s="649">
        <v>0</v>
      </c>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To0NC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B429E614-268B-4FA3-8744-4F6A371709D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9437214-8189-4A9B-A254-B806C4FB6C08}">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Info </vt:lpstr>
      <vt:lpstr>1. key ratios </vt:lpstr>
      <vt:lpstr>2. SOFP</vt:lpstr>
      <vt:lpstr>3. SOPL</vt:lpstr>
      <vt:lpstr>4. Off-balance</vt:lpstr>
      <vt:lpstr>5. RWA </vt:lpstr>
      <vt:lpstr>6. Administrators-shareholders</vt:lpstr>
      <vt:lpstr>7. LI1 </vt:lpstr>
      <vt:lpstr>8. LI2</vt:lpstr>
      <vt:lpstr>9.Capital</vt:lpstr>
      <vt:lpstr>9.1. Capital Requirements</vt:lpstr>
      <vt:lpstr>10. CC2</vt:lpstr>
      <vt:lpstr>11. CRWA </vt:lpstr>
      <vt:lpstr>12. CRM</vt:lpstr>
      <vt:lpstr>13. CRME </vt:lpstr>
      <vt:lpstr>14. LCR</vt:lpstr>
      <vt:lpstr>15. CCR </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2024-10-31T14:08:14Z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63f0db0d-f459-4727-99f0-b1bf654d03fe</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{49437214-8189-4A9B-A254-B806C4FB6C08}</vt:lpwstr>
  </property>
</Properties>
</file>